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<sst xmlns="http://schemas.openxmlformats.org/spreadsheetml/2006/main" count="1332" uniqueCount="1191">
  <si>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</si>
  <si>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</si>
  <si>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</si>
  <si>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</si>
  <si>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</si>
  <si>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</si>
  <si>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</si>
  <si>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</si>
  <si>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</si>
  <si>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</si>
  <si>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</si>
  <si>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</si>
  <si>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</si>
  <si>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</si>
  <si>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</si>
  <si>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</si>
  <si>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</si>
  <si>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</si>
  <si>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</si>
  <si>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</si>
  <si>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</si>
  <si>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</si>
  <si>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</si>
  <si>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</si>
  <si>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</si>
  <si>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</si>
  <si>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</si>
  <si>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</si>
  <si>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</si>
  <si>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</si>
  <si>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</si>
  <si>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</si>
  <si>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</si>
  <si>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</si>
  <si>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</si>
  <si>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</si>
  <si>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</si>
  <si>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</si>
  <si>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</si>
  <si>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</si>
  <si>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</si>
  <si>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</si>
  <si>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</si>
  <si>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</si>
  <si>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</si>
  <si>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</si>
  <si>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</si>
  <si>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</si>
  <si>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</si>
  <si>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</si>
  <si>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</si>
  <si>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</si>
  <si>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</si>
  <si>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</si>
  <si>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</si>
  <si>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</si>
  <si>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</si>
  <si>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</si>
  <si>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</si>
  <si>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</si>
  <si>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</si>
  <si>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</si>
  <si>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</si>
  <si>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</si>
  <si>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</si>
  <si>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</si>
  <si>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</si>
  <si>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</si>
  <si>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</si>
  <si>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</si>
  <si>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</si>
  <si>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</si>
  <si>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</si>
  <si>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</si>
  <si>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</si>
  <si>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</si>
  <si>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</si>
  <si>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</si>
  <si>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</si>
  <si>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</si>
  <si>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</si>
  <si>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</si>
  <si>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</si>
  <si>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</si>
  <si>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</si>
  <si>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</si>
  <si>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</si>
  <si>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</si>
  <si>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</si>
  <si>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</si>
  <si>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</si>
  <si>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</si>
  <si>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</si>
  <si>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</si>
  <si>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</si>
  <si>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</si>
  <si>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</si>
  <si>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</si>
  <si>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</si>
  <si>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</si>
  <si>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</si>
  <si>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</si>
  <si>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</si>
  <si>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</si>
  <si>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</si>
  <si>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</si>
  <si>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</si>
  <si>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</si>
  <si>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</si>
  <si>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</si>
  <si>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</si>
  <si>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</si>
  <si>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</si>
  <si>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</si>
  <si>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</si>
  <si>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</si>
  <si>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</si>
  <si>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</si>
  <si>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</si>
  <si>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</si>
  <si>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</si>
  <si>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</si>
  <si>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</si>
  <si>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</si>
  <si>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</si>
  <si>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</si>
  <si>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</si>
  <si>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</si>
  <si>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</si>
  <si>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</si>
  <si>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</si>
  <si>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</si>
  <si>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</si>
  <si>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</si>
  <si>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</si>
  <si>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</si>
  <si>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</si>
  <si>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</si>
  <si>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</si>
  <si>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</si>
  <si>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</si>
  <si>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</si>
  <si>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</si>
  <si>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</si>
  <si>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</si>
  <si>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</si>
  <si>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</si>
  <si>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</si>
  <si>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</si>
  <si>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</si>
  <si>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</si>
  <si>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</si>
  <si>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</si>
  <si>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</si>
  <si>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</si>
  <si>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</si>
  <si>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</si>
  <si>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</si>
  <si>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</si>
  <si>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</si>
  <si>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</si>
  <si>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</si>
  <si>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</si>
  <si>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</si>
  <si>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</si>
  <si>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</si>
  <si>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</si>
  <si>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</si>
  <si>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</si>
  <si>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</si>
  <si>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</si>
  <si>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</si>
  <si>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</si>
  <si>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</si>
  <si>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</si>
  <si>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</si>
  <si>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</si>
  <si>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</si>
  <si>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</si>
  <si>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</si>
  <si>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</si>
  <si>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</si>
  <si>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</si>
  <si>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</si>
  <si>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</si>
  <si>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</si>
  <si>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</si>
  <si>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</si>
  <si>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</si>
  <si>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</si>
  <si>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</si>
  <si>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</si>
  <si>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</si>
  <si>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</si>
  <si>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</si>
  <si>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</si>
  <si>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</si>
  <si>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</si>
  <si>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</si>
  <si>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</si>
  <si>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</si>
  <si>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</si>
  <si>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</si>
  <si>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</si>
  <si>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</si>
  <si>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</si>
  <si>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</si>
  <si>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</si>
  <si>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</si>
  <si>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</si>
  <si>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</si>
  <si>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</si>
  <si>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</si>
  <si>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</si>
  <si>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</si>
  <si>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</si>
  <si>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</si>
  <si>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</si>
  <si>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</si>
  <si>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</si>
  <si>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</si>
  <si>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</si>
  <si>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</si>
  <si>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</si>
  <si>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</si>
  <si>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</si>
  <si>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</si>
  <si>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</si>
  <si>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</si>
  <si>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</si>
  <si>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</si>
  <si>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</si>
  <si>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</si>
  <si>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</si>
  <si>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</si>
  <si>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</si>
  <si>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</si>
  <si>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</si>
  <si>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</si>
  <si>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</si>
  <si>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</si>
  <si>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</si>
  <si>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</si>
  <si>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</si>
  <si>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</si>
  <si>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</si>
  <si>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</si>
  <si>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</si>
  <si>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</si>
  <si>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</si>
  <si>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</si>
  <si>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</si>
  <si>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</si>
  <si>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</si>
  <si>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</si>
  <si>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</si>
  <si>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</si>
  <si>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</si>
  <si>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</si>
  <si>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</si>
  <si>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</si>
  <si>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</si>
  <si>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</si>
  <si>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</si>
  <si>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</si>
  <si>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</si>
  <si>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</si>
  <si>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</si>
  <si>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</si>
  <si>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</si>
  <si>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</si>
  <si>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</si>
  <si>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</si>
  <si>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</si>
  <si>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</si>
  <si>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</si>
  <si>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</si>
  <si>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</si>
  <si>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</si>
  <si>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</si>
  <si>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</si>
  <si>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</si>
  <si>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</si>
  <si>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</si>
  <si>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</si>
  <si>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</si>
  <si>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</si>
  <si>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</si>
  <si>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</si>
  <si>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</si>
  <si>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</si>
  <si>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</si>
  <si>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</si>
  <si>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</si>
  <si>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</si>
  <si>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</si>
  <si>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</si>
  <si>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</si>
  <si>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</si>
  <si>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</si>
  <si>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</si>
  <si>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</si>
  <si>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</si>
  <si>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</si>
  <si>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</si>
  <si>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</si>
  <si>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</si>
  <si>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</si>
  <si>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</si>
  <si>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</si>
  <si>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</si>
  <si>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</si>
  <si>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</si>
  <si>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</si>
  <si>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</si>
  <si>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</si>
  <si>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</si>
  <si>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</si>
  <si>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</si>
  <si>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</si>
  <si>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</si>
  <si>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</si>
  <si>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</si>
  <si>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</si>
  <si>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</si>
  <si>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</si>
  <si>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</si>
  <si>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</si>
  <si>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</si>
  <si>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</si>
  <si>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</si>
  <si>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</si>
  <si>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</si>
  <si>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</si>
  <si>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</si>
  <si>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</si>
  <si>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</si>
  <si>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</si>
  <si>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</si>
  <si>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</si>
  <si>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</si>
  <si>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</si>
  <si>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</si>
  <si>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</si>
  <si>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</si>
  <si>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</si>
  <si>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</si>
  <si>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</si>
  <si>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</si>
  <si>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</si>
  <si>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</si>
  <si>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</si>
  <si>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</si>
  <si>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</si>
  <si>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</si>
  <si>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</si>
  <si>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</si>
  <si>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</si>
  <si>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</si>
  <si>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</si>
  <si>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</si>
  <si>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</si>
  <si>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</si>
  <si>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</si>
  <si>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</si>
  <si>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</si>
  <si>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</si>
  <si>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</si>
  <si>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</si>
  <si>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</si>
  <si>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</si>
  <si>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</si>
  <si>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</si>
  <si>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</si>
  <si>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</si>
  <si>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</si>
  <si>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</si>
  <si>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</si>
  <si>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</si>
  <si>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</si>
  <si>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</si>
  <si>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</si>
  <si>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</si>
  <si>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</si>
  <si>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</si>
  <si>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</si>
  <si>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</si>
  <si>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</si>
  <si>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</si>
  <si>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</si>
  <si>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</si>
  <si>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</si>
  <si>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</si>
  <si>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</si>
  <si>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</si>
  <si>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</si>
  <si>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</si>
  <si>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</si>
  <si>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</si>
  <si>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</si>
  <si>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</si>
  <si>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</si>
  <si>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</si>
  <si>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</si>
  <si>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</si>
  <si>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</si>
  <si>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</si>
  <si>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</si>
  <si>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</si>
  <si>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</si>
  <si>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</si>
  <si>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</si>
  <si>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</si>
  <si>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</si>
  <si>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</si>
  <si>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</si>
  <si>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</si>
  <si>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</si>
  <si>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</si>
  <si>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</si>
  <si>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</si>
  <si>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</si>
  <si>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</si>
  <si>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</si>
  <si>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</si>
  <si>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</si>
  <si>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</si>
  <si>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</si>
  <si>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</si>
  <si>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</si>
  <si>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</si>
  <si>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</si>
  <si>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</si>
  <si>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</si>
  <si>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</si>
  <si>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</si>
  <si>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</si>
  <si>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</si>
  <si>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</si>
  <si>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</si>
  <si>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</si>
  <si>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</si>
  <si>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</si>
  <si>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</si>
  <si>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</si>
  <si>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</si>
  <si>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</si>
  <si>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</si>
  <si>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</si>
  <si>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</si>
  <si>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</si>
  <si>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</si>
  <si>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</si>
  <si>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</si>
  <si>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</si>
  <si>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</si>
  <si>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</si>
  <si>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</si>
  <si>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</si>
  <si>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</si>
  <si>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</si>
  <si>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</si>
  <si>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</si>
  <si>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</si>
  <si>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</si>
  <si>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</si>
  <si>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</si>
  <si>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</si>
  <si>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</si>
  <si>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</si>
  <si>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</si>
  <si>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</si>
  <si>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</si>
  <si>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</si>
  <si>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</si>
  <si>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</si>
  <si>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</si>
  <si>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</si>
  <si>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</si>
  <si>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</si>
  <si>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</si>
  <si>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</si>
  <si>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</si>
  <si>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</si>
  <si>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</si>
  <si>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</si>
  <si>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</si>
  <si>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</si>
  <si>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</si>
  <si>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</si>
  <si>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</si>
  <si>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</si>
  <si>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</si>
  <si>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</si>
  <si>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</si>
  <si>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</si>
  <si>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</si>
  <si>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</si>
  <si>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</si>
  <si>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</si>
  <si>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</si>
  <si>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</si>
  <si>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</si>
  <si>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</si>
  <si>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</si>
  <si>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</si>
  <si>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</si>
  <si>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</si>
  <si>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</si>
  <si>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</si>
  <si>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</si>
  <si>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</si>
  <si>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</si>
  <si>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</si>
  <si>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</si>
  <si>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</si>
  <si>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</si>
  <si>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</si>
  <si>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</si>
  <si>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</si>
  <si>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</si>
  <si>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</si>
  <si>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</si>
  <si>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</si>
  <si>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</si>
  <si>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</si>
  <si>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</si>
  <si>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</si>
  <si>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</si>
  <si>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</si>
  <si>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</si>
  <si>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</si>
  <si>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</si>
  <si>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</si>
  <si>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</si>
  <si>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</si>
  <si>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</si>
  <si>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</si>
  <si>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</si>
  <si>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</si>
  <si>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</si>
  <si>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</si>
  <si>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</si>
  <si>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</si>
  <si>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</si>
  <si>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</si>
  <si>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</si>
  <si>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</si>
  <si>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</si>
  <si>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</si>
  <si>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</si>
  <si>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</si>
  <si>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</si>
  <si>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</si>
  <si>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</si>
  <si>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</si>
  <si>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</si>
  <si>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</si>
  <si>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</si>
  <si>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</si>
  <si>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</si>
  <si>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</si>
  <si>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</si>
  <si>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</si>
  <si>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</si>
  <si>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</si>
  <si>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</si>
  <si>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</si>
  <si>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</si>
  <si>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</si>
  <si>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</si>
  <si>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</si>
  <si>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</si>
  <si>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</si>
  <si>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</si>
  <si>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</si>
  <si>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</si>
  <si>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</si>
  <si>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</si>
  <si>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</si>
  <si>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</si>
  <si>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</si>
  <si>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</si>
  <si>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</si>
  <si>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</si>
  <si>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</si>
  <si>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</si>
  <si>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</si>
  <si>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</si>
  <si>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</si>
  <si>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</si>
  <si>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</si>
  <si>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</si>
  <si>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</si>
  <si>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</si>
  <si>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</si>
  <si>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</si>
  <si>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</si>
  <si>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</si>
  <si>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</si>
  <si>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</si>
  <si>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</si>
  <si>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</si>
  <si>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</si>
  <si>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</si>
  <si>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</si>
  <si>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</si>
  <si>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</si>
  <si>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</si>
  <si>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</si>
  <si>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</si>
  <si>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</si>
  <si>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</si>
  <si>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</si>
  <si>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</si>
  <si>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</si>
  <si>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</si>
  <si>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</si>
  <si>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</si>
  <si>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</si>
  <si>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</si>
  <si>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</si>
  <si>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</si>
  <si>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</si>
  <si>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</si>
  <si>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</si>
  <si>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</si>
  <si>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</si>
  <si>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</si>
  <si>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</si>
  <si>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</si>
  <si>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</si>
  <si>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</si>
  <si>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</si>
  <si>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</si>
  <si>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</si>
  <si>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</si>
  <si>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</si>
  <si>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</si>
  <si>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</si>
  <si>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</si>
  <si>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</si>
  <si>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</si>
  <si>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</si>
  <si>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</si>
  <si>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</si>
  <si>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</si>
  <si>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</si>
  <si>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</si>
  <si>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</si>
  <si>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</si>
  <si>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</si>
  <si>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</si>
  <si>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</si>
  <si>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</si>
  <si>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</si>
  <si>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</si>
  <si>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</si>
  <si>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</si>
  <si>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</si>
  <si>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</si>
  <si>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</si>
  <si>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</si>
  <si>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</si>
  <si>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</si>
  <si>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</si>
  <si>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</si>
  <si>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</si>
  <si>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</si>
  <si>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</si>
  <si>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</si>
  <si>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</si>
  <si>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</si>
  <si>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</si>
  <si>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</si>
  <si>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</si>
  <si>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</si>
  <si>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</si>
  <si>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</si>
  <si>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</si>
  <si>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</si>
  <si>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</si>
  <si>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</si>
  <si>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</si>
  <si>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</si>
  <si>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</si>
  <si>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</si>
  <si>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</si>
  <si>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</si>
  <si>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</si>
  <si>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</si>
  <si>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</si>
  <si>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</si>
  <si>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</si>
  <si>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</si>
  <si>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</si>
  <si>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</si>
  <si>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</si>
  <si>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</si>
  <si>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</si>
  <si>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</si>
  <si>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</si>
  <si>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</si>
  <si>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</si>
  <si>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</si>
  <si>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</si>
  <si>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</si>
  <si>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</si>
  <si>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</si>
  <si>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</si>
  <si>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</si>
  <si>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</si>
  <si>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</si>
  <si>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</si>
  <si>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</si>
  <si>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</si>
  <si>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</si>
  <si>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</si>
  <si>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</si>
  <si>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</si>
  <si>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</si>
  <si>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</si>
  <si>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</si>
  <si>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</si>
  <si>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</si>
  <si>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</si>
  <si>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</si>
  <si>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</si>
  <si>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</si>
  <si>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</si>
  <si>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</si>
  <si>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</si>
  <si>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</si>
  <si>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</si>
  <si>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</si>
  <si>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</si>
  <si>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</si>
  <si>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</si>
  <si>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</si>
  <si>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</si>
  <si>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</si>
  <si>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</si>
  <si>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</si>
  <si>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</si>
  <si>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</si>
  <si>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</si>
  <si>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</si>
  <si>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</si>
  <si>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</si>
  <si>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</si>
  <si>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</si>
  <si>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</si>
  <si>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</si>
  <si>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</si>
  <si>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</si>
  <si>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</si>
  <si>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</si>
  <si>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</si>
  <si>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</si>
  <si>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</si>
  <si>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</si>
  <si>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</si>
  <si>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</si>
  <si>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</si>
  <si>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</si>
  <si>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</si>
  <si>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</si>
  <si>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</si>
  <si>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</si>
  <si>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</si>
  <si>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</si>
  <si>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</si>
  <si>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</si>
  <si>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</si>
  <si>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</si>
  <si>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</si>
  <si>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</si>
  <si>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</si>
  <si>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</si>
  <si>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</si>
  <si>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</si>
  <si>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</si>
  <si>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</si>
  <si>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</si>
  <si>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</si>
  <si>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</si>
  <si>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</si>
  <si>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</si>
  <si>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</si>
  <si>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</si>
  <si>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</si>
  <si>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</si>
  <si>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</si>
  <si>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</si>
  <si>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</si>
  <si>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</si>
  <si>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</si>
  <si>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</si>
  <si>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</si>
  <si>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</si>
  <si>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</si>
  <si>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</si>
  <si>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</si>
  <si>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</si>
  <si>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</si>
  <si>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</si>
  <si>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</si>
  <si>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</si>
  <si>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</si>
  <si>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</si>
  <si>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</si>
  <si>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</si>
  <si>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</si>
  <si>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</si>
  <si>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</si>
  <si>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</si>
  <si>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</si>
  <si>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</si>
  <si>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</si>
  <si>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</si>
  <si>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</si>
  <si>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</si>
  <si>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</si>
  <si>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</si>
  <si>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</si>
  <si>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</si>
  <si>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</si>
  <si>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</si>
  <si>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</si>
  <si>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</si>
  <si>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</si>
  <si>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</si>
  <si>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</si>
  <si>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</si>
  <si>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</si>
  <si>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</si>
  <si>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</si>
  <si>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</si>
  <si>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</si>
  <si>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</si>
  <si>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</si>
  <si>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</si>
  <si>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</si>
  <si>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</si>
  <si>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</si>
  <si>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</si>
  <si>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</si>
  <si>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</si>
  <si>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</si>
  <si>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</si>
  <si>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</si>
  <si>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</si>
  <si>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</si>
  <si>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</si>
  <si>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</si>
  <si>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</si>
  <si>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</si>
  <si>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</si>
  <si>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</si>
  <si>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</si>
  <si>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</si>
  <si>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</si>
  <si>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</si>
  <si>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</si>
  <si>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</si>
  <si>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</si>
  <si>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</si>
  <si>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</si>
  <si>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</si>
  <si>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</si>
  <si>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</si>
  <si>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</si>
  <si>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</si>
  <si>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</si>
  <si>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</si>
  <si>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</si>
  <si>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</si>
  <si>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</si>
  <si>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</si>
  <si>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</si>
  <si>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</si>
  <si>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</si>
  <si>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</si>
  <si>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</si>
  <si>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</si>
  <si>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</si>
  <si>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</si>
  <si>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</si>
  <si>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</si>
  <si>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</si>
  <si>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</si>
  <si>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</si>
  <si>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</si>
  <si>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</si>
  <si>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Профінансовано станом на 18.09.2017</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</si>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</sst>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3" xfId="0" applyNumberFormat="1" applyFont="1" applyFill="1" applyBorder="1" applyAlignment="1">
      <alignment horizontal="center" vertical="top" wrapText="1"/>
    </xf>
    <xf numFmtId="0" fontId="30" fillId="0" borderId="11" xfId="0" applyFont="1" applyFill="1" applyBorder="1" applyAlignment="1">
      <alignment horizontal="center" vertical="top" wrapText="1"/>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1"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85" t="s">
        <v>239</v>
      </c>
      <c r="B2" s="285"/>
      <c r="C2" s="285"/>
      <c r="D2" s="285"/>
      <c r="E2" s="285"/>
      <c r="F2" s="285"/>
      <c r="G2" s="285"/>
      <c r="H2" s="285"/>
      <c r="I2" s="285"/>
      <c r="J2" s="285"/>
      <c r="K2" s="285"/>
      <c r="L2" s="285"/>
      <c r="M2" s="285"/>
      <c r="N2" s="285"/>
      <c r="O2" s="285"/>
      <c r="P2" s="285"/>
      <c r="Q2" s="285"/>
      <c r="R2" s="285"/>
      <c r="S2" s="285"/>
      <c r="T2" s="285"/>
      <c r="U2" s="285"/>
      <c r="V2" s="285"/>
      <c r="W2" s="285"/>
      <c r="X2" s="285"/>
      <c r="Y2" s="285"/>
    </row>
    <row r="3" spans="1:24" ht="18.75">
      <c r="A3" s="215"/>
      <c r="B3" s="215"/>
      <c r="C3" s="214"/>
      <c r="D3" s="214"/>
      <c r="E3" s="110"/>
      <c r="F3" s="111"/>
      <c r="G3" s="112"/>
      <c r="H3" s="111"/>
      <c r="I3" s="218"/>
      <c r="J3" s="113"/>
      <c r="X3" s="216" t="s">
        <v>101</v>
      </c>
    </row>
    <row r="4" spans="1:25" ht="117" customHeight="1">
      <c r="A4" s="166" t="s">
        <v>1104</v>
      </c>
      <c r="B4" s="166" t="s">
        <v>1105</v>
      </c>
      <c r="C4" s="167" t="s">
        <v>102</v>
      </c>
      <c r="D4" s="167" t="s">
        <v>388</v>
      </c>
      <c r="E4" s="168" t="s">
        <v>389</v>
      </c>
      <c r="F4" s="168" t="s">
        <v>390</v>
      </c>
      <c r="G4" s="168" t="s">
        <v>391</v>
      </c>
      <c r="H4" s="168" t="s">
        <v>783</v>
      </c>
      <c r="I4" s="219" t="s">
        <v>484</v>
      </c>
      <c r="J4" s="169" t="s">
        <v>1125</v>
      </c>
      <c r="K4" s="177" t="s">
        <v>838</v>
      </c>
      <c r="L4" s="31" t="s">
        <v>839</v>
      </c>
      <c r="M4" s="31" t="s">
        <v>840</v>
      </c>
      <c r="N4" s="31" t="s">
        <v>841</v>
      </c>
      <c r="O4" s="31" t="s">
        <v>796</v>
      </c>
      <c r="P4" s="31" t="s">
        <v>797</v>
      </c>
      <c r="Q4" s="31" t="s">
        <v>798</v>
      </c>
      <c r="R4" s="31" t="s">
        <v>88</v>
      </c>
      <c r="S4" s="31" t="s">
        <v>89</v>
      </c>
      <c r="T4" s="31" t="s">
        <v>90</v>
      </c>
      <c r="U4" s="31" t="s">
        <v>91</v>
      </c>
      <c r="V4" s="31" t="s">
        <v>92</v>
      </c>
      <c r="W4" s="31" t="s">
        <v>93</v>
      </c>
      <c r="X4" s="79" t="s">
        <v>894</v>
      </c>
      <c r="Y4" s="79" t="s">
        <v>846</v>
      </c>
    </row>
    <row r="5" spans="1:25" s="5" customFormat="1" ht="42" customHeight="1">
      <c r="A5" s="18" t="s">
        <v>714</v>
      </c>
      <c r="B5" s="18"/>
      <c r="C5" s="19"/>
      <c r="D5" s="20" t="s">
        <v>570</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4992907.87</v>
      </c>
      <c r="Y5" s="29">
        <f>K5+L5+M5+N5+O5+P5+Q5+R5+S5-X5</f>
        <v>7420894.8</v>
      </c>
    </row>
    <row r="6" spans="1:25" s="5" customFormat="1" ht="46.5" customHeight="1">
      <c r="A6" s="99" t="s">
        <v>296</v>
      </c>
      <c r="B6" s="99"/>
      <c r="C6" s="100"/>
      <c r="D6" s="20" t="s">
        <v>570</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4992907.87</v>
      </c>
      <c r="Y6" s="29">
        <f aca="true" t="shared" si="2" ref="Y6:Y69">K6+L6+M6+N6+O6+P6+Q6+R6+S6-X6</f>
        <v>7420894.8</v>
      </c>
    </row>
    <row r="7" spans="1:25" s="5" customFormat="1" ht="18.75">
      <c r="A7" s="289" t="s">
        <v>278</v>
      </c>
      <c r="B7" s="289" t="s">
        <v>1127</v>
      </c>
      <c r="C7" s="289" t="s">
        <v>1126</v>
      </c>
      <c r="D7" s="296" t="s">
        <v>688</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4819103.23</v>
      </c>
    </row>
    <row r="8" spans="1:25" s="5" customFormat="1" ht="37.5" customHeight="1">
      <c r="A8" s="290"/>
      <c r="B8" s="290"/>
      <c r="C8" s="290"/>
      <c r="D8" s="297"/>
      <c r="E8" s="24" t="s">
        <v>308</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0"/>
      <c r="B9" s="290"/>
      <c r="C9" s="290"/>
      <c r="D9" s="297"/>
      <c r="E9" s="24" t="s">
        <v>309</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203261.16000000003</v>
      </c>
    </row>
    <row r="10" spans="1:25" s="5" customFormat="1" ht="56.25">
      <c r="A10" s="290"/>
      <c r="B10" s="290"/>
      <c r="C10" s="290"/>
      <c r="D10" s="297"/>
      <c r="E10" s="24" t="s">
        <v>310</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0"/>
      <c r="B11" s="290"/>
      <c r="C11" s="290"/>
      <c r="D11" s="297"/>
      <c r="E11" s="24" t="s">
        <v>11</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0"/>
      <c r="B12" s="290"/>
      <c r="C12" s="290"/>
      <c r="D12" s="297"/>
      <c r="E12" s="24" t="s">
        <v>12</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0"/>
      <c r="B13" s="290"/>
      <c r="C13" s="290"/>
      <c r="D13" s="297"/>
      <c r="E13" s="24" t="s">
        <v>749</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0"/>
      <c r="B14" s="290"/>
      <c r="C14" s="290"/>
      <c r="D14" s="297"/>
      <c r="E14" s="24" t="s">
        <v>489</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0"/>
      <c r="B15" s="290"/>
      <c r="C15" s="290"/>
      <c r="D15" s="297"/>
      <c r="E15" s="24" t="s">
        <v>490</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0"/>
      <c r="B16" s="290"/>
      <c r="C16" s="290"/>
      <c r="D16" s="297"/>
      <c r="E16" s="24" t="s">
        <v>537</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0"/>
      <c r="B17" s="290"/>
      <c r="C17" s="290"/>
      <c r="D17" s="297"/>
      <c r="E17" s="24" t="s">
        <v>670</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0"/>
      <c r="B18" s="290"/>
      <c r="C18" s="290"/>
      <c r="D18" s="297"/>
      <c r="E18" s="24" t="s">
        <v>599</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0"/>
      <c r="B19" s="290"/>
      <c r="C19" s="290"/>
      <c r="D19" s="297"/>
      <c r="E19" s="24" t="s">
        <v>176</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0"/>
      <c r="B20" s="290"/>
      <c r="C20" s="290"/>
      <c r="D20" s="297"/>
      <c r="E20" s="24" t="s">
        <v>1085</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0"/>
      <c r="B21" s="290"/>
      <c r="C21" s="290"/>
      <c r="D21" s="297"/>
      <c r="E21" s="24" t="s">
        <v>1086</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0"/>
      <c r="B22" s="290"/>
      <c r="C22" s="290"/>
      <c r="D22" s="297"/>
      <c r="E22" s="24" t="s">
        <v>480</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0"/>
      <c r="B23" s="290"/>
      <c r="C23" s="290"/>
      <c r="D23" s="297"/>
      <c r="E23" s="24" t="s">
        <v>481</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0"/>
      <c r="B24" s="291"/>
      <c r="C24" s="290"/>
      <c r="D24" s="298"/>
      <c r="E24" s="24" t="s">
        <v>482</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0" t="s">
        <v>475</v>
      </c>
      <c r="B25" s="274"/>
      <c r="C25" s="274"/>
      <c r="D25" s="296" t="s">
        <v>855</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1"/>
      <c r="B26" s="273">
        <v>4200</v>
      </c>
      <c r="C26" s="273" t="s">
        <v>476</v>
      </c>
      <c r="D26" s="298"/>
      <c r="E26" s="276" t="s">
        <v>477</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89" t="s">
        <v>218</v>
      </c>
      <c r="B27" s="289" t="s">
        <v>8</v>
      </c>
      <c r="C27" s="289" t="s">
        <v>483</v>
      </c>
      <c r="D27" s="296" t="s">
        <v>306</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543413.5</v>
      </c>
      <c r="Y27" s="29">
        <f t="shared" si="2"/>
        <v>1903886.5</v>
      </c>
    </row>
    <row r="28" spans="1:25" s="5" customFormat="1" ht="67.5" customHeight="1">
      <c r="A28" s="290"/>
      <c r="B28" s="290"/>
      <c r="C28" s="290"/>
      <c r="D28" s="297"/>
      <c r="E28" s="26" t="s">
        <v>557</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f>
        <v>43966.8</v>
      </c>
      <c r="Y28" s="29">
        <f t="shared" si="2"/>
        <v>825033.2</v>
      </c>
    </row>
    <row r="29" spans="1:25" s="5" customFormat="1" ht="96.75" customHeight="1">
      <c r="A29" s="290"/>
      <c r="B29" s="290"/>
      <c r="C29" s="290"/>
      <c r="D29" s="297"/>
      <c r="E29" s="27" t="s">
        <v>813</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0"/>
      <c r="B30" s="290"/>
      <c r="C30" s="290"/>
      <c r="D30" s="297"/>
      <c r="E30" s="27" t="s">
        <v>558</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89" t="s">
        <v>545</v>
      </c>
      <c r="B31" s="289" t="s">
        <v>546</v>
      </c>
      <c r="C31" s="289" t="s">
        <v>1127</v>
      </c>
      <c r="D31" s="296" t="s">
        <v>547</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0"/>
      <c r="B32" s="290"/>
      <c r="C32" s="290"/>
      <c r="D32" s="297"/>
      <c r="E32" s="28" t="s">
        <v>468</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1"/>
      <c r="B33" s="291"/>
      <c r="C33" s="291"/>
      <c r="D33" s="298"/>
      <c r="E33" s="28" t="s">
        <v>622</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3" t="s">
        <v>297</v>
      </c>
      <c r="B34" s="289" t="s">
        <v>1057</v>
      </c>
      <c r="C34" s="313" t="s">
        <v>1128</v>
      </c>
      <c r="D34" s="319" t="s">
        <v>103</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1034736.9299999999</v>
      </c>
      <c r="Y34" s="29">
        <f t="shared" si="2"/>
        <v>677405.0700000001</v>
      </c>
    </row>
    <row r="35" spans="1:25" s="172" customFormat="1" ht="83.25" customHeight="1">
      <c r="A35" s="314"/>
      <c r="B35" s="290"/>
      <c r="C35" s="314"/>
      <c r="D35" s="320"/>
      <c r="E35" s="30" t="s">
        <v>123</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1034736.9299999999</v>
      </c>
      <c r="Y35" s="29">
        <f t="shared" si="2"/>
        <v>677405.0700000001</v>
      </c>
    </row>
    <row r="36" spans="1:25" s="5" customFormat="1" ht="56.25">
      <c r="A36" s="314"/>
      <c r="B36" s="290"/>
      <c r="C36" s="314"/>
      <c r="D36" s="320"/>
      <c r="E36" s="28" t="s">
        <v>597</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f>
        <v>1034736.9299999999</v>
      </c>
      <c r="Y36" s="29">
        <f t="shared" si="2"/>
        <v>529104.0700000001</v>
      </c>
    </row>
    <row r="37" spans="1:25" s="5" customFormat="1" ht="57.75" customHeight="1">
      <c r="A37" s="315"/>
      <c r="B37" s="291"/>
      <c r="C37" s="315"/>
      <c r="D37" s="321"/>
      <c r="E37" s="28" t="s">
        <v>572</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191</v>
      </c>
      <c r="B38" s="32"/>
      <c r="C38" s="32"/>
      <c r="D38" s="33" t="s">
        <v>544</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192</v>
      </c>
      <c r="B39" s="102"/>
      <c r="C39" s="102"/>
      <c r="D39" s="33" t="s">
        <v>544</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89" t="s">
        <v>193</v>
      </c>
      <c r="B40" s="289" t="s">
        <v>1127</v>
      </c>
      <c r="C40" s="289" t="s">
        <v>1126</v>
      </c>
      <c r="D40" s="296" t="s">
        <v>688</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0"/>
      <c r="B41" s="290"/>
      <c r="C41" s="290"/>
      <c r="D41" s="297"/>
      <c r="E41" s="28" t="s">
        <v>573</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0"/>
      <c r="B42" s="290"/>
      <c r="C42" s="290"/>
      <c r="D42" s="297"/>
      <c r="E42" s="36" t="s">
        <v>574</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1"/>
      <c r="B43" s="291"/>
      <c r="C43" s="291"/>
      <c r="D43" s="298"/>
      <c r="E43" s="36" t="s">
        <v>23</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1130</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72430104.36</v>
      </c>
      <c r="Y44" s="29">
        <f t="shared" si="2"/>
        <v>34818180.239999995</v>
      </c>
    </row>
    <row r="45" spans="1:25" ht="56.25">
      <c r="A45" s="115">
        <v>1010000</v>
      </c>
      <c r="B45" s="37"/>
      <c r="C45" s="37"/>
      <c r="D45" s="20" t="s">
        <v>1130</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72430104.36</v>
      </c>
      <c r="Y45" s="29">
        <f t="shared" si="2"/>
        <v>34818180.239999995</v>
      </c>
    </row>
    <row r="46" spans="1:25" ht="18.75">
      <c r="A46" s="286" t="s">
        <v>279</v>
      </c>
      <c r="B46" s="286" t="s">
        <v>283</v>
      </c>
      <c r="C46" s="286" t="s">
        <v>1131</v>
      </c>
      <c r="D46" s="296" t="s">
        <v>298</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1798700</v>
      </c>
      <c r="U46" s="16">
        <f t="shared" si="17"/>
        <v>3032807.6799999997</v>
      </c>
      <c r="V46" s="16">
        <f t="shared" si="17"/>
        <v>3098536.27</v>
      </c>
      <c r="W46" s="16">
        <f t="shared" si="17"/>
        <v>9.094947017729282E-12</v>
      </c>
      <c r="X46" s="16">
        <f t="shared" si="17"/>
        <v>6905999.42</v>
      </c>
      <c r="Y46" s="29">
        <f t="shared" si="2"/>
        <v>2405222.8900000006</v>
      </c>
    </row>
    <row r="47" spans="1:25" ht="36" hidden="1">
      <c r="A47" s="287"/>
      <c r="B47" s="287"/>
      <c r="C47" s="287"/>
      <c r="D47" s="297"/>
      <c r="E47" s="36" t="s">
        <v>24</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87"/>
      <c r="B48" s="287"/>
      <c r="C48" s="287"/>
      <c r="D48" s="297"/>
      <c r="E48" s="36" t="s">
        <v>223</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87"/>
      <c r="B49" s="287"/>
      <c r="C49" s="287"/>
      <c r="D49" s="297"/>
      <c r="E49" s="36" t="s">
        <v>224</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87"/>
      <c r="B50" s="287"/>
      <c r="C50" s="287"/>
      <c r="D50" s="297"/>
      <c r="E50" s="36" t="s">
        <v>225</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87"/>
      <c r="B51" s="287"/>
      <c r="C51" s="287"/>
      <c r="D51" s="297"/>
      <c r="E51" s="36" t="s">
        <v>227</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87"/>
      <c r="B52" s="287"/>
      <c r="C52" s="287"/>
      <c r="D52" s="297"/>
      <c r="E52" s="36" t="s">
        <v>228</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87"/>
      <c r="B53" s="287"/>
      <c r="C53" s="287"/>
      <c r="D53" s="297"/>
      <c r="E53" s="36" t="s">
        <v>229</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87"/>
      <c r="B54" s="287"/>
      <c r="C54" s="287"/>
      <c r="D54" s="297"/>
      <c r="E54" s="36" t="s">
        <v>1162</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87"/>
      <c r="B55" s="287"/>
      <c r="C55" s="287"/>
      <c r="D55" s="297"/>
      <c r="E55" s="36" t="s">
        <v>230</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87"/>
      <c r="B56" s="287"/>
      <c r="C56" s="287"/>
      <c r="D56" s="297"/>
      <c r="E56" s="36" t="s">
        <v>684</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87"/>
      <c r="B57" s="287"/>
      <c r="C57" s="287"/>
      <c r="D57" s="297"/>
      <c r="E57" s="36" t="s">
        <v>73</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87"/>
      <c r="B58" s="287"/>
      <c r="C58" s="287"/>
      <c r="D58" s="297"/>
      <c r="E58" s="36" t="s">
        <v>918</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87"/>
      <c r="B59" s="287"/>
      <c r="C59" s="287"/>
      <c r="D59" s="297"/>
      <c r="E59" s="36" t="s">
        <v>1163</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87"/>
      <c r="B60" s="287"/>
      <c r="C60" s="287"/>
      <c r="D60" s="297"/>
      <c r="E60" s="36" t="s">
        <v>869</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87"/>
      <c r="B61" s="287"/>
      <c r="C61" s="287"/>
      <c r="D61" s="297"/>
      <c r="E61" s="36" t="s">
        <v>188</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87"/>
      <c r="B62" s="287"/>
      <c r="C62" s="287"/>
      <c r="D62" s="297"/>
      <c r="E62" s="36" t="s">
        <v>189</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87"/>
      <c r="B63" s="287"/>
      <c r="C63" s="287"/>
      <c r="D63" s="297"/>
      <c r="E63" s="36" t="s">
        <v>18</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87"/>
      <c r="B64" s="287"/>
      <c r="C64" s="287"/>
      <c r="D64" s="297"/>
      <c r="E64" s="36" t="s">
        <v>899</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13026+329010.5+236000+9033.65</f>
        <v>587070.15</v>
      </c>
      <c r="Y64" s="29">
        <f t="shared" si="2"/>
        <v>1929.8499999999767</v>
      </c>
    </row>
    <row r="65" spans="1:25" ht="37.5">
      <c r="A65" s="287"/>
      <c r="B65" s="287"/>
      <c r="C65" s="287"/>
      <c r="D65" s="297"/>
      <c r="E65" s="36" t="s">
        <v>900</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206086.28+91612.12</f>
        <v>297698.4</v>
      </c>
      <c r="Y65" s="29">
        <f t="shared" si="2"/>
        <v>2301.5999999999767</v>
      </c>
    </row>
    <row r="66" spans="1:25" ht="36" customHeight="1" hidden="1">
      <c r="A66" s="287"/>
      <c r="B66" s="287"/>
      <c r="C66" s="287"/>
      <c r="D66" s="297"/>
      <c r="E66" s="36" t="s">
        <v>571</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87"/>
      <c r="B67" s="287"/>
      <c r="C67" s="287"/>
      <c r="D67" s="297"/>
      <c r="E67" s="36" t="s">
        <v>829</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87"/>
      <c r="B68" s="287"/>
      <c r="C68" s="287"/>
      <c r="D68" s="297"/>
      <c r="E68" s="36" t="s">
        <v>427</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203584.92+2666+87250.68</f>
        <v>293501.6</v>
      </c>
      <c r="Y68" s="29">
        <f t="shared" si="2"/>
        <v>6498.400000000023</v>
      </c>
    </row>
    <row r="69" spans="1:25" ht="36" hidden="1">
      <c r="A69" s="287"/>
      <c r="B69" s="287"/>
      <c r="C69" s="287"/>
      <c r="D69" s="297"/>
      <c r="E69" s="36" t="s">
        <v>428</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87"/>
      <c r="B70" s="287"/>
      <c r="C70" s="287"/>
      <c r="D70" s="297"/>
      <c r="E70" s="36" t="s">
        <v>429</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87"/>
      <c r="B71" s="287"/>
      <c r="C71" s="287"/>
      <c r="D71" s="297"/>
      <c r="E71" s="36" t="s">
        <v>1143</v>
      </c>
      <c r="F71" s="105"/>
      <c r="G71" s="114"/>
      <c r="H71" s="105"/>
      <c r="I71" s="222">
        <v>3132</v>
      </c>
      <c r="J71" s="40">
        <v>914500</v>
      </c>
      <c r="K71" s="29"/>
      <c r="L71" s="29"/>
      <c r="M71" s="29"/>
      <c r="N71" s="29"/>
      <c r="O71" s="29"/>
      <c r="P71" s="29"/>
      <c r="Q71" s="29"/>
      <c r="R71" s="29">
        <v>129781.37</v>
      </c>
      <c r="S71" s="29">
        <v>-120000</v>
      </c>
      <c r="T71" s="29">
        <f>100000+21000</f>
        <v>121000</v>
      </c>
      <c r="U71" s="29">
        <f>384718.63+89389.05</f>
        <v>474107.68</v>
      </c>
      <c r="V71" s="29">
        <f>300000+9610.95</f>
        <v>309610.95</v>
      </c>
      <c r="W71" s="29">
        <f t="shared" si="4"/>
        <v>0</v>
      </c>
      <c r="X71" s="29"/>
      <c r="Y71" s="29">
        <f t="shared" si="20"/>
        <v>9781.369999999995</v>
      </c>
    </row>
    <row r="72" spans="1:25" ht="37.5">
      <c r="A72" s="287"/>
      <c r="B72" s="287"/>
      <c r="C72" s="287"/>
      <c r="D72" s="297"/>
      <c r="E72" s="36" t="s">
        <v>190</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114000+150582</f>
        <v>264582</v>
      </c>
      <c r="Y72" s="29">
        <f t="shared" si="20"/>
        <v>20418</v>
      </c>
    </row>
    <row r="73" spans="1:25" ht="56.25">
      <c r="A73" s="287"/>
      <c r="B73" s="287"/>
      <c r="C73" s="287"/>
      <c r="D73" s="297"/>
      <c r="E73" s="36" t="s">
        <v>559</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87"/>
      <c r="B74" s="287"/>
      <c r="C74" s="287"/>
      <c r="D74" s="297"/>
      <c r="E74" s="36" t="s">
        <v>560</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87"/>
      <c r="B75" s="287"/>
      <c r="C75" s="287"/>
      <c r="D75" s="297"/>
      <c r="E75" s="36" t="s">
        <v>561</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87"/>
      <c r="B76" s="287"/>
      <c r="C76" s="287"/>
      <c r="D76" s="297"/>
      <c r="E76" s="36" t="s">
        <v>602</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87"/>
      <c r="B77" s="287"/>
      <c r="C77" s="287"/>
      <c r="D77" s="297"/>
      <c r="E77" s="36" t="s">
        <v>403</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87"/>
      <c r="B78" s="287"/>
      <c r="C78" s="287"/>
      <c r="D78" s="297"/>
      <c r="E78" s="36" t="s">
        <v>603</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v>12227.1</v>
      </c>
      <c r="Y78" s="29">
        <f t="shared" si="20"/>
        <v>668772.9</v>
      </c>
    </row>
    <row r="79" spans="1:25" ht="56.25">
      <c r="A79" s="287"/>
      <c r="B79" s="287"/>
      <c r="C79" s="287"/>
      <c r="D79" s="297"/>
      <c r="E79" s="36" t="s">
        <v>604</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87"/>
      <c r="B80" s="287"/>
      <c r="C80" s="287"/>
      <c r="D80" s="297"/>
      <c r="E80" s="36" t="s">
        <v>605</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87"/>
      <c r="B81" s="287"/>
      <c r="C81" s="287"/>
      <c r="D81" s="297"/>
      <c r="E81" s="36" t="s">
        <v>508</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87"/>
      <c r="B82" s="287"/>
      <c r="C82" s="287"/>
      <c r="D82" s="297"/>
      <c r="E82" s="36" t="s">
        <v>606</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87"/>
      <c r="B83" s="287"/>
      <c r="C83" s="287"/>
      <c r="D83" s="297"/>
      <c r="E83" s="36" t="s">
        <v>607</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527.9199999999837</v>
      </c>
    </row>
    <row r="84" spans="1:25" ht="56.25">
      <c r="A84" s="287"/>
      <c r="B84" s="287"/>
      <c r="C84" s="287"/>
      <c r="D84" s="297"/>
      <c r="E84" s="36" t="s">
        <v>608</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87"/>
      <c r="B85" s="287"/>
      <c r="C85" s="287"/>
      <c r="D85" s="297"/>
      <c r="E85" s="36" t="s">
        <v>609</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87"/>
      <c r="B86" s="287"/>
      <c r="C86" s="287"/>
      <c r="D86" s="297"/>
      <c r="E86" s="36" t="s">
        <v>404</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87"/>
      <c r="B87" s="287"/>
      <c r="C87" s="287"/>
      <c r="D87" s="297"/>
      <c r="E87" s="36" t="s">
        <v>1047</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87"/>
      <c r="B88" s="287"/>
      <c r="C88" s="287"/>
      <c r="D88" s="297"/>
      <c r="E88" s="36" t="s">
        <v>1048</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87"/>
      <c r="B89" s="287"/>
      <c r="C89" s="287"/>
      <c r="D89" s="297"/>
      <c r="E89" s="36" t="s">
        <v>1049</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v>9600</v>
      </c>
      <c r="Y89" s="29">
        <f t="shared" si="20"/>
        <v>64400</v>
      </c>
    </row>
    <row r="90" spans="1:25" ht="37.5">
      <c r="A90" s="287"/>
      <c r="B90" s="287"/>
      <c r="C90" s="287"/>
      <c r="D90" s="297"/>
      <c r="E90" s="36" t="s">
        <v>1050</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87"/>
      <c r="B91" s="287"/>
      <c r="C91" s="287"/>
      <c r="D91" s="297"/>
      <c r="E91" s="36" t="s">
        <v>455</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87"/>
      <c r="B92" s="287"/>
      <c r="C92" s="287"/>
      <c r="D92" s="297"/>
      <c r="E92" s="36" t="s">
        <v>812</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87"/>
      <c r="B93" s="287"/>
      <c r="C93" s="287"/>
      <c r="D93" s="297"/>
      <c r="E93" s="36" t="s">
        <v>1051</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87"/>
      <c r="B94" s="287"/>
      <c r="C94" s="287"/>
      <c r="D94" s="297"/>
      <c r="E94" s="36" t="s">
        <v>1052</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87"/>
      <c r="B95" s="287"/>
      <c r="C95" s="287"/>
      <c r="D95" s="297"/>
      <c r="E95" s="36" t="s">
        <v>1053</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40000+8535.8+48535.8</f>
        <v>97071.6</v>
      </c>
      <c r="Y95" s="29">
        <f t="shared" si="20"/>
        <v>2928.399999999994</v>
      </c>
    </row>
    <row r="96" spans="1:25" ht="36" hidden="1">
      <c r="A96" s="287"/>
      <c r="B96" s="287"/>
      <c r="C96" s="287"/>
      <c r="D96" s="297"/>
      <c r="E96" s="36" t="s">
        <v>971</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87"/>
      <c r="B97" s="287"/>
      <c r="C97" s="287"/>
      <c r="D97" s="297"/>
      <c r="E97" s="36" t="s">
        <v>957</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87"/>
      <c r="B98" s="287"/>
      <c r="C98" s="287"/>
      <c r="D98" s="297"/>
      <c r="E98" s="36" t="s">
        <v>958</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25528.79999999999</v>
      </c>
    </row>
    <row r="99" spans="1:25" ht="37.5">
      <c r="A99" s="287"/>
      <c r="B99" s="287"/>
      <c r="C99" s="287"/>
      <c r="D99" s="297"/>
      <c r="E99" s="36" t="s">
        <v>959</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87"/>
      <c r="B100" s="287"/>
      <c r="C100" s="287"/>
      <c r="D100" s="297"/>
      <c r="E100" s="36" t="s">
        <v>960</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87"/>
      <c r="B101" s="287"/>
      <c r="C101" s="287"/>
      <c r="D101" s="297"/>
      <c r="E101" s="36" t="s">
        <v>314</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87"/>
      <c r="B102" s="287"/>
      <c r="C102" s="287"/>
      <c r="D102" s="297"/>
      <c r="E102" s="36" t="s">
        <v>996</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87"/>
      <c r="B103" s="287"/>
      <c r="C103" s="287"/>
      <c r="D103" s="297"/>
      <c r="E103" s="36" t="s">
        <v>173</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87"/>
      <c r="B104" s="287"/>
      <c r="C104" s="287"/>
      <c r="D104" s="297"/>
      <c r="E104" s="36" t="s">
        <v>842</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87"/>
      <c r="B105" s="287"/>
      <c r="C105" s="287"/>
      <c r="D105" s="297"/>
      <c r="E105" s="36" t="s">
        <v>86</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87"/>
      <c r="B106" s="287"/>
      <c r="C106" s="287"/>
      <c r="D106" s="297"/>
      <c r="E106" s="36" t="s">
        <v>174</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87"/>
      <c r="B107" s="287"/>
      <c r="C107" s="287"/>
      <c r="D107" s="297"/>
      <c r="E107" s="36" t="s">
        <v>914</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87"/>
      <c r="B108" s="287"/>
      <c r="C108" s="287"/>
      <c r="D108" s="297"/>
      <c r="E108" s="184" t="s">
        <v>1037</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87"/>
      <c r="B109" s="287"/>
      <c r="C109" s="287"/>
      <c r="D109" s="297"/>
      <c r="E109" s="36" t="s">
        <v>523</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87"/>
      <c r="B110" s="287"/>
      <c r="C110" s="287"/>
      <c r="D110" s="297"/>
      <c r="E110" s="36" t="s">
        <v>524</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87"/>
      <c r="B111" s="287"/>
      <c r="C111" s="287"/>
      <c r="D111" s="297"/>
      <c r="E111" s="36" t="s">
        <v>525</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87"/>
      <c r="B112" s="287"/>
      <c r="C112" s="287"/>
      <c r="D112" s="297"/>
      <c r="E112" s="36" t="s">
        <v>673</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87"/>
      <c r="B113" s="287"/>
      <c r="C113" s="287"/>
      <c r="D113" s="297"/>
      <c r="E113" s="36" t="s">
        <v>526</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87"/>
      <c r="B114" s="287"/>
      <c r="C114" s="287"/>
      <c r="D114" s="297"/>
      <c r="E114" s="36" t="s">
        <v>333</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87"/>
      <c r="B115" s="287"/>
      <c r="C115" s="287"/>
      <c r="D115" s="297"/>
      <c r="E115" s="36" t="s">
        <v>433</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87"/>
      <c r="B116" s="287"/>
      <c r="C116" s="287"/>
      <c r="D116" s="297"/>
      <c r="E116" s="36" t="s">
        <v>434</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87"/>
      <c r="B117" s="287"/>
      <c r="C117" s="287"/>
      <c r="D117" s="297"/>
      <c r="E117" s="36" t="s">
        <v>881</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87"/>
      <c r="B118" s="287"/>
      <c r="C118" s="287"/>
      <c r="D118" s="297"/>
      <c r="E118" s="36" t="s">
        <v>882</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87"/>
      <c r="B119" s="287"/>
      <c r="C119" s="287"/>
      <c r="D119" s="297"/>
      <c r="E119" s="36" t="s">
        <v>202</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87"/>
      <c r="B120" s="287"/>
      <c r="C120" s="287"/>
      <c r="D120" s="297"/>
      <c r="E120" s="36" t="s">
        <v>742</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87"/>
      <c r="B121" s="287"/>
      <c r="C121" s="287"/>
      <c r="D121" s="297"/>
      <c r="E121" s="36" t="s">
        <v>1142</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87"/>
      <c r="B122" s="288"/>
      <c r="C122" s="288"/>
      <c r="D122" s="297"/>
      <c r="E122" s="36" t="s">
        <v>674</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87"/>
      <c r="B123" s="42"/>
      <c r="C123" s="42"/>
      <c r="D123" s="297"/>
      <c r="E123" s="36" t="s">
        <v>1140</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8"/>
      <c r="B124" s="42"/>
      <c r="C124" s="42"/>
      <c r="D124" s="298"/>
      <c r="E124" s="36" t="s">
        <v>20</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86" t="s">
        <v>280</v>
      </c>
      <c r="B125" s="286" t="s">
        <v>752</v>
      </c>
      <c r="C125" s="286" t="s">
        <v>1132</v>
      </c>
      <c r="D125" s="296" t="s">
        <v>1005</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4350729.4</v>
      </c>
      <c r="U125" s="16">
        <f t="shared" si="22"/>
        <v>5874852.930000001</v>
      </c>
      <c r="V125" s="16">
        <f t="shared" si="22"/>
        <v>10037368.9</v>
      </c>
      <c r="W125" s="16">
        <f t="shared" si="22"/>
        <v>3.469153853075113E-10</v>
      </c>
      <c r="X125" s="16">
        <f t="shared" si="22"/>
        <v>8719041.03</v>
      </c>
      <c r="Y125" s="29">
        <f t="shared" si="20"/>
        <v>12997830.320000002</v>
      </c>
    </row>
    <row r="126" spans="1:25" ht="393.75">
      <c r="A126" s="287"/>
      <c r="B126" s="287"/>
      <c r="C126" s="287"/>
      <c r="D126" s="297"/>
      <c r="E126" s="43" t="s">
        <v>947</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f>
        <v>204919.02</v>
      </c>
      <c r="Y126" s="29">
        <f t="shared" si="20"/>
        <v>1007895.98</v>
      </c>
    </row>
    <row r="127" spans="1:25" ht="93.75">
      <c r="A127" s="287"/>
      <c r="B127" s="287"/>
      <c r="C127" s="287"/>
      <c r="D127" s="297"/>
      <c r="E127" s="43" t="s">
        <v>799</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f>
        <v>209369.4</v>
      </c>
      <c r="U127" s="29">
        <f>449353.8+603350.2</f>
        <v>1052704</v>
      </c>
      <c r="V127" s="29">
        <f>51365.3</f>
        <v>51365.3</v>
      </c>
      <c r="W127" s="29">
        <f t="shared" si="21"/>
        <v>2.764863893389702E-10</v>
      </c>
      <c r="X127" s="29"/>
      <c r="Y127" s="29">
        <f t="shared" si="20"/>
        <v>859120.2999999999</v>
      </c>
    </row>
    <row r="128" spans="1:25" ht="131.25">
      <c r="A128" s="287"/>
      <c r="B128" s="287"/>
      <c r="C128" s="287"/>
      <c r="D128" s="297"/>
      <c r="E128" s="43" t="s">
        <v>1144</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87"/>
      <c r="B129" s="287"/>
      <c r="C129" s="287"/>
      <c r="D129" s="297"/>
      <c r="E129" s="43" t="s">
        <v>737</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87"/>
      <c r="B130" s="287"/>
      <c r="C130" s="287"/>
      <c r="D130" s="297"/>
      <c r="E130" s="43" t="s">
        <v>316</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87"/>
      <c r="B131" s="287"/>
      <c r="C131" s="287"/>
      <c r="D131" s="297"/>
      <c r="E131" s="43" t="s">
        <v>1025</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87"/>
      <c r="B132" s="287"/>
      <c r="C132" s="287"/>
      <c r="D132" s="297"/>
      <c r="E132" s="43" t="s">
        <v>738</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87"/>
      <c r="B133" s="287"/>
      <c r="C133" s="287"/>
      <c r="D133" s="297"/>
      <c r="E133" s="43" t="s">
        <v>802</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87"/>
      <c r="B134" s="287"/>
      <c r="C134" s="287"/>
      <c r="D134" s="297"/>
      <c r="E134" s="43" t="s">
        <v>288</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87"/>
      <c r="B135" s="287"/>
      <c r="C135" s="287"/>
      <c r="D135" s="297"/>
      <c r="E135" s="43" t="s">
        <v>289</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87"/>
      <c r="B136" s="287"/>
      <c r="C136" s="287"/>
      <c r="D136" s="297"/>
      <c r="E136" s="43" t="s">
        <v>1145</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87"/>
      <c r="B137" s="287"/>
      <c r="C137" s="287"/>
      <c r="D137" s="297"/>
      <c r="E137" s="43" t="s">
        <v>1123</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87"/>
      <c r="B138" s="287"/>
      <c r="C138" s="287"/>
      <c r="D138" s="297"/>
      <c r="E138" s="43" t="s">
        <v>9</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87"/>
      <c r="B139" s="287"/>
      <c r="C139" s="287"/>
      <c r="D139" s="297"/>
      <c r="E139" s="43" t="s">
        <v>1070</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87"/>
      <c r="B140" s="287"/>
      <c r="C140" s="287"/>
      <c r="D140" s="297"/>
      <c r="E140" s="43" t="s">
        <v>425</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87"/>
      <c r="B141" s="287"/>
      <c r="C141" s="287"/>
      <c r="D141" s="297"/>
      <c r="E141" s="43" t="s">
        <v>426</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87"/>
      <c r="B142" s="287"/>
      <c r="C142" s="287"/>
      <c r="D142" s="297"/>
      <c r="E142" s="43" t="s">
        <v>0</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87"/>
      <c r="B143" s="287"/>
      <c r="C143" s="287"/>
      <c r="D143" s="297"/>
      <c r="E143" s="43" t="s">
        <v>612</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87"/>
      <c r="B144" s="287"/>
      <c r="C144" s="287"/>
      <c r="D144" s="297"/>
      <c r="E144" s="43" t="s">
        <v>816</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87"/>
      <c r="B145" s="287"/>
      <c r="C145" s="287"/>
      <c r="D145" s="297"/>
      <c r="E145" s="43" t="s">
        <v>685</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87"/>
      <c r="B146" s="287"/>
      <c r="C146" s="287"/>
      <c r="D146" s="297"/>
      <c r="E146" s="43" t="s">
        <v>1134</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87"/>
      <c r="B147" s="287"/>
      <c r="C147" s="287"/>
      <c r="D147" s="297"/>
      <c r="E147" s="43" t="s">
        <v>1135</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87"/>
      <c r="B148" s="287"/>
      <c r="C148" s="287"/>
      <c r="D148" s="297"/>
      <c r="E148" s="43" t="s">
        <v>1136</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87"/>
      <c r="B149" s="287"/>
      <c r="C149" s="287"/>
      <c r="D149" s="297"/>
      <c r="E149" s="43" t="s">
        <v>509</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87"/>
      <c r="B150" s="287"/>
      <c r="C150" s="287"/>
      <c r="D150" s="297"/>
      <c r="E150" s="43" t="s">
        <v>686</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87"/>
      <c r="B151" s="287"/>
      <c r="C151" s="287"/>
      <c r="D151" s="297"/>
      <c r="E151" s="43" t="s">
        <v>687</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87"/>
      <c r="B152" s="287"/>
      <c r="C152" s="287"/>
      <c r="D152" s="297"/>
      <c r="E152" s="43" t="s">
        <v>709</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87"/>
      <c r="B153" s="287"/>
      <c r="C153" s="287"/>
      <c r="D153" s="297"/>
      <c r="E153" s="43" t="s">
        <v>710</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87"/>
      <c r="B154" s="287"/>
      <c r="C154" s="287"/>
      <c r="D154" s="297"/>
      <c r="E154" s="43" t="s">
        <v>277</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87"/>
      <c r="B155" s="287"/>
      <c r="C155" s="287"/>
      <c r="D155" s="297"/>
      <c r="E155" s="43" t="s">
        <v>600</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87"/>
      <c r="B156" s="287"/>
      <c r="C156" s="287"/>
      <c r="D156" s="297"/>
      <c r="E156" s="43" t="s">
        <v>19</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87"/>
      <c r="B157" s="287"/>
      <c r="C157" s="287"/>
      <c r="D157" s="297"/>
      <c r="E157" s="43" t="s">
        <v>1072</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87"/>
      <c r="B158" s="287"/>
      <c r="C158" s="287"/>
      <c r="D158" s="297"/>
      <c r="E158" s="43" t="s">
        <v>1073</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87"/>
      <c r="B159" s="287"/>
      <c r="C159" s="287"/>
      <c r="D159" s="297"/>
      <c r="E159" s="43" t="s">
        <v>1074</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87"/>
      <c r="B160" s="287"/>
      <c r="C160" s="287"/>
      <c r="D160" s="297"/>
      <c r="E160" s="43" t="s">
        <v>736</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87"/>
      <c r="B161" s="287"/>
      <c r="C161" s="287"/>
      <c r="D161" s="297"/>
      <c r="E161" s="43" t="s">
        <v>1075</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87"/>
      <c r="B162" s="287"/>
      <c r="C162" s="287"/>
      <c r="D162" s="297"/>
      <c r="E162" s="43" t="s">
        <v>14</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87"/>
      <c r="B163" s="287"/>
      <c r="C163" s="287"/>
      <c r="D163" s="297"/>
      <c r="E163" s="43" t="s">
        <v>701</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87"/>
      <c r="B164" s="287"/>
      <c r="C164" s="287"/>
      <c r="D164" s="297"/>
      <c r="E164" s="43" t="s">
        <v>15</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f>
        <v>146770.91000000003</v>
      </c>
      <c r="Y164" s="29">
        <f t="shared" si="23"/>
        <v>266229.08999999997</v>
      </c>
    </row>
    <row r="165" spans="1:25" ht="37.5">
      <c r="A165" s="287"/>
      <c r="B165" s="287"/>
      <c r="C165" s="287"/>
      <c r="D165" s="297"/>
      <c r="E165" s="43" t="s">
        <v>16</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87"/>
      <c r="B166" s="287"/>
      <c r="C166" s="287"/>
      <c r="D166" s="297"/>
      <c r="E166" s="186" t="s">
        <v>925</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87"/>
      <c r="B167" s="287"/>
      <c r="C167" s="287"/>
      <c r="D167" s="297"/>
      <c r="E167" s="194" t="s">
        <v>79</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87"/>
      <c r="B168" s="287"/>
      <c r="C168" s="287"/>
      <c r="D168" s="297"/>
      <c r="E168" s="43" t="s">
        <v>675</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87"/>
      <c r="B169" s="287"/>
      <c r="C169" s="287"/>
      <c r="D169" s="297"/>
      <c r="E169" s="43" t="s">
        <v>527</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f>
        <v>107064.94</v>
      </c>
      <c r="Y169" s="29">
        <f t="shared" si="23"/>
        <v>142935.06</v>
      </c>
    </row>
    <row r="170" spans="1:25" ht="36" hidden="1">
      <c r="A170" s="287"/>
      <c r="B170" s="287"/>
      <c r="C170" s="287"/>
      <c r="D170" s="297"/>
      <c r="E170" s="43" t="s">
        <v>748</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87"/>
      <c r="B171" s="287"/>
      <c r="C171" s="287"/>
      <c r="D171" s="297"/>
      <c r="E171" s="43" t="s">
        <v>1062</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87"/>
      <c r="B172" s="287"/>
      <c r="C172" s="287"/>
      <c r="D172" s="297"/>
      <c r="E172" s="43" t="s">
        <v>647</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87"/>
      <c r="B173" s="287"/>
      <c r="C173" s="287"/>
      <c r="D173" s="297"/>
      <c r="E173" s="43" t="s">
        <v>1054</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87"/>
      <c r="B174" s="287"/>
      <c r="C174" s="287"/>
      <c r="D174" s="297"/>
      <c r="E174" s="43" t="s">
        <v>270</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87"/>
      <c r="B175" s="287"/>
      <c r="C175" s="287"/>
      <c r="D175" s="297"/>
      <c r="E175" s="43" t="s">
        <v>1021</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0</v>
      </c>
    </row>
    <row r="176" spans="1:25" ht="36" hidden="1">
      <c r="A176" s="287"/>
      <c r="B176" s="287"/>
      <c r="C176" s="287"/>
      <c r="D176" s="297"/>
      <c r="E176" s="43" t="s">
        <v>1022</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87"/>
      <c r="B177" s="287"/>
      <c r="C177" s="287"/>
      <c r="D177" s="297"/>
      <c r="E177" s="43" t="s">
        <v>405</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87"/>
      <c r="B178" s="287"/>
      <c r="C178" s="287"/>
      <c r="D178" s="297"/>
      <c r="E178" s="43" t="s">
        <v>1001</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10426</v>
      </c>
    </row>
    <row r="179" spans="1:25" ht="37.5">
      <c r="A179" s="287"/>
      <c r="B179" s="287"/>
      <c r="C179" s="287"/>
      <c r="D179" s="297"/>
      <c r="E179" s="43" t="s">
        <v>28</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87"/>
      <c r="B180" s="287"/>
      <c r="C180" s="287"/>
      <c r="D180" s="297"/>
      <c r="E180" s="43" t="s">
        <v>743</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f>
        <v>122774</v>
      </c>
      <c r="Y180" s="29">
        <f t="shared" si="23"/>
        <v>127226</v>
      </c>
    </row>
    <row r="181" spans="1:25" ht="75">
      <c r="A181" s="287"/>
      <c r="B181" s="287"/>
      <c r="C181" s="287"/>
      <c r="D181" s="297"/>
      <c r="E181" s="43" t="s">
        <v>392</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87"/>
      <c r="B182" s="287"/>
      <c r="C182" s="287"/>
      <c r="D182" s="297"/>
      <c r="E182" s="43" t="s">
        <v>1173</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13888.8</v>
      </c>
    </row>
    <row r="183" spans="1:25" ht="75">
      <c r="A183" s="287"/>
      <c r="B183" s="287"/>
      <c r="C183" s="287"/>
      <c r="D183" s="297"/>
      <c r="E183" s="43" t="s">
        <v>136</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87"/>
      <c r="B184" s="287"/>
      <c r="C184" s="287"/>
      <c r="D184" s="297"/>
      <c r="E184" s="43" t="s">
        <v>137</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87"/>
      <c r="B185" s="287"/>
      <c r="C185" s="287"/>
      <c r="D185" s="297"/>
      <c r="E185" s="43" t="s">
        <v>803</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87"/>
      <c r="B186" s="287"/>
      <c r="C186" s="287"/>
      <c r="D186" s="297"/>
      <c r="E186" s="43" t="s">
        <v>944</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f>
        <v>100000</v>
      </c>
      <c r="Y186" s="29">
        <f t="shared" si="23"/>
        <v>100000</v>
      </c>
    </row>
    <row r="187" spans="1:25" ht="37.5">
      <c r="A187" s="287"/>
      <c r="B187" s="287"/>
      <c r="C187" s="287"/>
      <c r="D187" s="297"/>
      <c r="E187" s="43" t="s">
        <v>613</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87"/>
      <c r="B188" s="287"/>
      <c r="C188" s="287"/>
      <c r="D188" s="297"/>
      <c r="E188" s="43" t="s">
        <v>669</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87"/>
      <c r="B189" s="287"/>
      <c r="C189" s="287"/>
      <c r="D189" s="297"/>
      <c r="E189" s="43" t="s">
        <v>756</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87"/>
      <c r="B190" s="287"/>
      <c r="C190" s="287"/>
      <c r="D190" s="297"/>
      <c r="E190" s="43" t="s">
        <v>733</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87"/>
      <c r="B191" s="287"/>
      <c r="C191" s="287"/>
      <c r="D191" s="297"/>
      <c r="E191" s="43" t="s">
        <v>507</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87"/>
      <c r="B192" s="287"/>
      <c r="C192" s="287"/>
      <c r="D192" s="297"/>
      <c r="E192" s="43" t="s">
        <v>1079</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87"/>
      <c r="B193" s="287"/>
      <c r="C193" s="287"/>
      <c r="D193" s="297"/>
      <c r="E193" s="43" t="s">
        <v>150</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87"/>
      <c r="B194" s="287"/>
      <c r="C194" s="287"/>
      <c r="D194" s="297"/>
      <c r="E194" s="43" t="s">
        <v>151</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87"/>
      <c r="B195" s="287"/>
      <c r="C195" s="287"/>
      <c r="D195" s="297"/>
      <c r="E195" s="194" t="s">
        <v>1067</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87"/>
      <c r="B196" s="287"/>
      <c r="C196" s="287"/>
      <c r="D196" s="297"/>
      <c r="E196" s="43" t="s">
        <v>1096</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87"/>
      <c r="B197" s="287"/>
      <c r="C197" s="287"/>
      <c r="D197" s="297"/>
      <c r="E197" s="43" t="s">
        <v>1097</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87"/>
      <c r="B198" s="287"/>
      <c r="C198" s="287"/>
      <c r="D198" s="297"/>
      <c r="E198" s="43" t="s">
        <v>10</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87"/>
      <c r="B199" s="287"/>
      <c r="C199" s="287"/>
      <c r="D199" s="297"/>
      <c r="E199" s="43" t="s">
        <v>672</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87"/>
      <c r="B200" s="287"/>
      <c r="C200" s="287"/>
      <c r="D200" s="297"/>
      <c r="E200" s="43" t="s">
        <v>735</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87"/>
      <c r="B201" s="287"/>
      <c r="C201" s="287"/>
      <c r="D201" s="297"/>
      <c r="E201" s="43" t="s">
        <v>680</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87"/>
      <c r="B202" s="287"/>
      <c r="C202" s="287"/>
      <c r="D202" s="297"/>
      <c r="E202" s="43" t="s">
        <v>200</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87"/>
      <c r="B203" s="287"/>
      <c r="C203" s="287"/>
      <c r="D203" s="297"/>
      <c r="E203" s="43" t="s">
        <v>820</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87"/>
      <c r="B204" s="287"/>
      <c r="C204" s="287"/>
      <c r="D204" s="297"/>
      <c r="E204" s="43" t="s">
        <v>1042</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87"/>
      <c r="B205" s="287"/>
      <c r="C205" s="287"/>
      <c r="D205" s="297"/>
      <c r="E205" s="43" t="s">
        <v>467</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87"/>
      <c r="B206" s="287"/>
      <c r="C206" s="287"/>
      <c r="D206" s="297"/>
      <c r="E206" s="186" t="s">
        <v>692</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355000+111606.2+466606.2</f>
        <v>933212.4</v>
      </c>
      <c r="Y206" s="29">
        <f t="shared" si="27"/>
        <v>56787.59999999998</v>
      </c>
    </row>
    <row r="207" spans="1:25" ht="37.5">
      <c r="A207" s="287"/>
      <c r="B207" s="287"/>
      <c r="C207" s="287"/>
      <c r="D207" s="297"/>
      <c r="E207" s="43" t="s">
        <v>529</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87"/>
      <c r="B208" s="287"/>
      <c r="C208" s="287"/>
      <c r="D208" s="297"/>
      <c r="E208" s="43" t="s">
        <v>1043</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87"/>
      <c r="B209" s="287"/>
      <c r="C209" s="287"/>
      <c r="D209" s="297"/>
      <c r="E209" s="43" t="s">
        <v>1137</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87"/>
      <c r="B210" s="287"/>
      <c r="C210" s="287"/>
      <c r="D210" s="297"/>
      <c r="E210" s="43" t="s">
        <v>369</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87"/>
      <c r="B211" s="287"/>
      <c r="C211" s="287"/>
      <c r="D211" s="297"/>
      <c r="E211" s="43" t="s">
        <v>336</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f>
        <v>50000</v>
      </c>
      <c r="Y211" s="29">
        <f t="shared" si="27"/>
        <v>155000</v>
      </c>
    </row>
    <row r="212" spans="1:25" ht="42" customHeight="1">
      <c r="A212" s="287"/>
      <c r="B212" s="287"/>
      <c r="C212" s="287"/>
      <c r="D212" s="297"/>
      <c r="E212" s="43" t="s">
        <v>337</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87"/>
      <c r="B213" s="287"/>
      <c r="C213" s="287"/>
      <c r="D213" s="297"/>
      <c r="E213" s="43" t="s">
        <v>372</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18459.399999999994</v>
      </c>
    </row>
    <row r="214" spans="1:25" ht="56.25">
      <c r="A214" s="287"/>
      <c r="B214" s="287"/>
      <c r="C214" s="287"/>
      <c r="D214" s="297"/>
      <c r="E214" s="43" t="s">
        <v>338</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f>
        <v>206585.2</v>
      </c>
      <c r="Y214" s="29">
        <f t="shared" si="27"/>
        <v>2277596.2699999996</v>
      </c>
    </row>
    <row r="215" spans="1:25" ht="37.5">
      <c r="A215" s="287"/>
      <c r="B215" s="287"/>
      <c r="C215" s="287"/>
      <c r="D215" s="297"/>
      <c r="E215" s="277" t="s">
        <v>206</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87"/>
      <c r="B216" s="287"/>
      <c r="C216" s="287"/>
      <c r="D216" s="297"/>
      <c r="E216" s="277" t="s">
        <v>205</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c r="Y216" s="29">
        <f t="shared" si="27"/>
        <v>0</v>
      </c>
    </row>
    <row r="217" spans="1:25" ht="37.5">
      <c r="A217" s="287"/>
      <c r="B217" s="288"/>
      <c r="C217" s="287"/>
      <c r="D217" s="297"/>
      <c r="E217" s="36" t="s">
        <v>617</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93" t="s">
        <v>548</v>
      </c>
      <c r="B218" s="286" t="s">
        <v>104</v>
      </c>
      <c r="C218" s="293" t="s">
        <v>1131</v>
      </c>
      <c r="D218" s="279" t="s">
        <v>299</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0</v>
      </c>
    </row>
    <row r="219" spans="1:25" ht="136.5" customHeight="1">
      <c r="A219" s="293"/>
      <c r="B219" s="288"/>
      <c r="C219" s="293"/>
      <c r="D219" s="279"/>
      <c r="E219" s="36" t="s">
        <v>618</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0</v>
      </c>
    </row>
    <row r="220" spans="1:25" ht="18.75">
      <c r="A220" s="292" t="s">
        <v>281</v>
      </c>
      <c r="B220" s="294" t="s">
        <v>568</v>
      </c>
      <c r="C220" s="292" t="s">
        <v>1069</v>
      </c>
      <c r="D220" s="279" t="s">
        <v>282</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92"/>
      <c r="B221" s="295"/>
      <c r="C221" s="292"/>
      <c r="D221" s="279"/>
      <c r="E221" s="28" t="s">
        <v>1160</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92"/>
      <c r="B222" s="295"/>
      <c r="C222" s="292"/>
      <c r="D222" s="279"/>
      <c r="E222" s="28" t="s">
        <v>804</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92"/>
      <c r="B223" s="295"/>
      <c r="C223" s="292"/>
      <c r="D223" s="279"/>
      <c r="E223" s="28" t="s">
        <v>619</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92"/>
      <c r="B224" s="295"/>
      <c r="C224" s="292"/>
      <c r="D224" s="279"/>
      <c r="E224" s="28" t="s">
        <v>620</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92"/>
      <c r="B225" s="278"/>
      <c r="C225" s="292"/>
      <c r="D225" s="279"/>
      <c r="E225" s="36" t="s">
        <v>621</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92" t="s">
        <v>1007</v>
      </c>
      <c r="B226" s="45"/>
      <c r="C226" s="292" t="s">
        <v>1008</v>
      </c>
      <c r="D226" s="279" t="s">
        <v>1009</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92"/>
      <c r="B227" s="45"/>
      <c r="C227" s="292"/>
      <c r="D227" s="27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92" t="s">
        <v>1010</v>
      </c>
      <c r="B228" s="45"/>
      <c r="C228" s="292" t="s">
        <v>1011</v>
      </c>
      <c r="D228" s="279" t="s">
        <v>1012</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92"/>
      <c r="B229" s="45"/>
      <c r="C229" s="292"/>
      <c r="D229" s="27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92" t="s">
        <v>1013</v>
      </c>
      <c r="B230" s="45"/>
      <c r="C230" s="292" t="s">
        <v>1014</v>
      </c>
      <c r="D230" s="279" t="s">
        <v>556</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92"/>
      <c r="B231" s="45"/>
      <c r="C231" s="292"/>
      <c r="D231" s="27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94" t="s">
        <v>130</v>
      </c>
      <c r="B232" s="48"/>
      <c r="C232" s="294" t="s">
        <v>1014</v>
      </c>
      <c r="D232" s="296" t="s">
        <v>449</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95"/>
      <c r="B233" s="49"/>
      <c r="C233" s="295"/>
      <c r="D233" s="297"/>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95"/>
      <c r="B234" s="49"/>
      <c r="C234" s="295"/>
      <c r="D234" s="297"/>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92" t="s">
        <v>450</v>
      </c>
      <c r="B235" s="48"/>
      <c r="C235" s="294" t="s">
        <v>1014</v>
      </c>
      <c r="D235" s="296" t="s">
        <v>461</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92"/>
      <c r="B236" s="51"/>
      <c r="C236" s="278"/>
      <c r="D236" s="298"/>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94" t="s">
        <v>888</v>
      </c>
      <c r="B237" s="294" t="s">
        <v>1164</v>
      </c>
      <c r="C237" s="294" t="s">
        <v>462</v>
      </c>
      <c r="D237" s="296" t="s">
        <v>1129</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95"/>
      <c r="B238" s="295"/>
      <c r="C238" s="295"/>
      <c r="D238" s="297"/>
      <c r="E238" s="28" t="s">
        <v>324</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95"/>
      <c r="B239" s="278"/>
      <c r="C239" s="295"/>
      <c r="D239" s="297"/>
      <c r="E239" s="28" t="s">
        <v>165</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86" t="s">
        <v>463</v>
      </c>
      <c r="B240" s="41"/>
      <c r="C240" s="286" t="s">
        <v>464</v>
      </c>
      <c r="D240" s="296" t="s">
        <v>465</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87"/>
      <c r="B241" s="42"/>
      <c r="C241" s="287"/>
      <c r="D241" s="297"/>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87"/>
      <c r="B242" s="42"/>
      <c r="C242" s="287"/>
      <c r="D242" s="297"/>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93" t="s">
        <v>466</v>
      </c>
      <c r="B243" s="44"/>
      <c r="C243" s="292" t="s">
        <v>464</v>
      </c>
      <c r="D243" s="279" t="s">
        <v>850</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93"/>
      <c r="B244" s="44"/>
      <c r="C244" s="292"/>
      <c r="D244" s="27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93"/>
      <c r="B245" s="44"/>
      <c r="C245" s="292"/>
      <c r="D245" s="27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94" t="s">
        <v>889</v>
      </c>
      <c r="B246" s="294" t="s">
        <v>483</v>
      </c>
      <c r="C246" s="294" t="s">
        <v>851</v>
      </c>
      <c r="D246" s="296" t="s">
        <v>823</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82943</v>
      </c>
      <c r="Y246" s="29">
        <f t="shared" si="27"/>
        <v>51057</v>
      </c>
    </row>
    <row r="247" spans="1:25" ht="75">
      <c r="A247" s="295"/>
      <c r="B247" s="295"/>
      <c r="C247" s="295"/>
      <c r="D247" s="297"/>
      <c r="E247" s="52" t="s">
        <v>1161</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806</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f>
        <v>48953</v>
      </c>
      <c r="Y248" s="29">
        <f t="shared" si="27"/>
        <v>51047</v>
      </c>
    </row>
    <row r="249" spans="1:25" ht="18.75">
      <c r="A249" s="286" t="s">
        <v>824</v>
      </c>
      <c r="B249" s="286" t="s">
        <v>1165</v>
      </c>
      <c r="C249" s="286" t="s">
        <v>1069</v>
      </c>
      <c r="D249" s="296" t="s">
        <v>852</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497000.5</v>
      </c>
      <c r="Y249" s="29">
        <f t="shared" si="27"/>
        <v>635599.5</v>
      </c>
    </row>
    <row r="250" spans="1:25" ht="37.5">
      <c r="A250" s="287"/>
      <c r="B250" s="287"/>
      <c r="C250" s="287"/>
      <c r="D250" s="297"/>
      <c r="E250" s="36" t="s">
        <v>166</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f>20000</f>
        <v>20000</v>
      </c>
      <c r="Y250" s="29">
        <f t="shared" si="27"/>
        <v>16000</v>
      </c>
    </row>
    <row r="251" spans="1:25" ht="36" customHeight="1" hidden="1">
      <c r="A251" s="287"/>
      <c r="B251" s="287"/>
      <c r="C251" s="287"/>
      <c r="D251" s="297"/>
      <c r="E251" s="36" t="s">
        <v>167</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87"/>
      <c r="B252" s="287"/>
      <c r="C252" s="287"/>
      <c r="D252" s="297"/>
      <c r="E252" s="36" t="s">
        <v>168</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87"/>
      <c r="B253" s="287"/>
      <c r="C253" s="287"/>
      <c r="D253" s="297"/>
      <c r="E253" s="36" t="s">
        <v>169</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87"/>
      <c r="B254" s="287"/>
      <c r="C254" s="287"/>
      <c r="D254" s="297"/>
      <c r="E254" s="36" t="s">
        <v>805</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87"/>
      <c r="B255" s="287"/>
      <c r="C255" s="287"/>
      <c r="D255" s="297"/>
      <c r="E255" s="36" t="s">
        <v>170</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87"/>
      <c r="B256" s="287"/>
      <c r="C256" s="287"/>
      <c r="D256" s="297"/>
      <c r="E256" s="36" t="s">
        <v>1138</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c r="Y256" s="29">
        <f t="shared" si="27"/>
        <v>120000</v>
      </c>
    </row>
    <row r="257" spans="1:25" ht="56.25">
      <c r="A257" s="287"/>
      <c r="B257" s="287"/>
      <c r="C257" s="287"/>
      <c r="D257" s="297"/>
      <c r="E257" s="36" t="s">
        <v>1139</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c r="Y257" s="29">
        <f t="shared" si="27"/>
        <v>73000</v>
      </c>
    </row>
    <row r="258" spans="1:25" ht="75">
      <c r="A258" s="287"/>
      <c r="B258" s="287"/>
      <c r="C258" s="287"/>
      <c r="D258" s="297"/>
      <c r="E258" s="36" t="s">
        <v>549</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87"/>
      <c r="B259" s="287"/>
      <c r="C259" s="287"/>
      <c r="D259" s="297"/>
      <c r="E259" s="36" t="s">
        <v>171</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87"/>
      <c r="B260" s="288"/>
      <c r="C260" s="287"/>
      <c r="D260" s="297"/>
      <c r="E260" s="36" t="s">
        <v>172</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86" t="s">
        <v>853</v>
      </c>
      <c r="B261" s="41"/>
      <c r="C261" s="286" t="s">
        <v>854</v>
      </c>
      <c r="D261" s="296" t="s">
        <v>855</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8"/>
      <c r="B262" s="56"/>
      <c r="C262" s="288"/>
      <c r="D262" s="298"/>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86" t="s">
        <v>300</v>
      </c>
      <c r="B263" s="286" t="s">
        <v>1166</v>
      </c>
      <c r="C263" s="286" t="s">
        <v>856</v>
      </c>
      <c r="D263" s="296" t="s">
        <v>57</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3246490.42</v>
      </c>
      <c r="Y263" s="29">
        <f t="shared" si="36"/>
        <v>6570612.779999999</v>
      </c>
    </row>
    <row r="264" spans="1:25" ht="37.5">
      <c r="A264" s="287"/>
      <c r="B264" s="287"/>
      <c r="C264" s="287"/>
      <c r="D264" s="297"/>
      <c r="E264" s="36" t="s">
        <v>347</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87"/>
      <c r="B265" s="287"/>
      <c r="C265" s="287"/>
      <c r="D265" s="297"/>
      <c r="E265" s="36" t="s">
        <v>800</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87"/>
      <c r="B266" s="287"/>
      <c r="C266" s="287"/>
      <c r="D266" s="297"/>
      <c r="E266" s="36" t="s">
        <v>155</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87"/>
      <c r="B267" s="287"/>
      <c r="C267" s="287"/>
      <c r="D267" s="297"/>
      <c r="E267" s="36" t="s">
        <v>774</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87"/>
      <c r="B268" s="287"/>
      <c r="C268" s="287"/>
      <c r="D268" s="297"/>
      <c r="E268" s="52" t="s">
        <v>498</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f>
        <v>2905949.7</v>
      </c>
      <c r="Y268" s="29">
        <f t="shared" si="36"/>
        <v>1373153.5</v>
      </c>
    </row>
    <row r="269" spans="1:25" ht="112.5">
      <c r="A269" s="287"/>
      <c r="B269" s="287"/>
      <c r="C269" s="287"/>
      <c r="D269" s="297"/>
      <c r="E269" s="173" t="s">
        <v>48</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8"/>
      <c r="B270" s="288"/>
      <c r="C270" s="288"/>
      <c r="D270" s="298"/>
      <c r="E270" s="43" t="s">
        <v>792</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f>
        <v>137500.44</v>
      </c>
      <c r="Y270" s="29">
        <f t="shared" si="36"/>
        <v>50499.56</v>
      </c>
    </row>
    <row r="271" spans="1:25" ht="18.75">
      <c r="A271" s="286" t="s">
        <v>301</v>
      </c>
      <c r="B271" s="286" t="s">
        <v>1167</v>
      </c>
      <c r="C271" s="286" t="s">
        <v>856</v>
      </c>
      <c r="D271" s="296" t="s">
        <v>2</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87"/>
      <c r="B272" s="287"/>
      <c r="C272" s="287"/>
      <c r="D272" s="297"/>
      <c r="E272" s="52" t="s">
        <v>355</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87"/>
      <c r="B273" s="42"/>
      <c r="C273" s="287"/>
      <c r="D273" s="297"/>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87"/>
      <c r="B274" s="42"/>
      <c r="C274" s="287"/>
      <c r="D274" s="297"/>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86" t="s">
        <v>1168</v>
      </c>
      <c r="B275" s="286" t="s">
        <v>8</v>
      </c>
      <c r="C275" s="286" t="s">
        <v>237</v>
      </c>
      <c r="D275" s="296" t="s">
        <v>306</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4420940.2700000005</v>
      </c>
      <c r="T275" s="16">
        <f t="shared" si="39"/>
        <v>4447129.869999999</v>
      </c>
      <c r="U275" s="16">
        <f t="shared" si="39"/>
        <v>6225567.03</v>
      </c>
      <c r="V275" s="16">
        <f t="shared" si="39"/>
        <v>10568261.3</v>
      </c>
      <c r="W275" s="16">
        <f t="shared" si="39"/>
        <v>0</v>
      </c>
      <c r="X275" s="16">
        <f t="shared" si="39"/>
        <v>23789731.279999994</v>
      </c>
      <c r="Y275" s="29">
        <f t="shared" si="36"/>
        <v>4146910.520000007</v>
      </c>
    </row>
    <row r="276" spans="1:25" ht="37.5">
      <c r="A276" s="287"/>
      <c r="B276" s="287"/>
      <c r="C276" s="287"/>
      <c r="D276" s="297"/>
      <c r="E276" s="36" t="s">
        <v>1090</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87"/>
      <c r="B277" s="287"/>
      <c r="C277" s="287"/>
      <c r="D277" s="297"/>
      <c r="E277" s="36" t="s">
        <v>87</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87"/>
      <c r="B278" s="287"/>
      <c r="C278" s="287"/>
      <c r="D278" s="297"/>
      <c r="E278" s="36" t="s">
        <v>456</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87"/>
      <c r="B279" s="287"/>
      <c r="C279" s="287"/>
      <c r="D279" s="297"/>
      <c r="E279" s="36" t="s">
        <v>1091</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87"/>
      <c r="B280" s="287"/>
      <c r="C280" s="287"/>
      <c r="D280" s="297"/>
      <c r="E280" s="36" t="s">
        <v>1092</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562243.5+17897.5+17897.5</f>
        <v>598038.5</v>
      </c>
      <c r="Y280" s="29">
        <f t="shared" si="36"/>
        <v>654961.5</v>
      </c>
    </row>
    <row r="281" spans="1:25" ht="22.5" customHeight="1">
      <c r="A281" s="287"/>
      <c r="B281" s="287"/>
      <c r="C281" s="287"/>
      <c r="D281" s="297"/>
      <c r="E281" s="36" t="s">
        <v>994</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c r="Y281" s="29">
        <f t="shared" si="36"/>
        <v>500000</v>
      </c>
    </row>
    <row r="282" spans="1:25" ht="18" hidden="1">
      <c r="A282" s="287"/>
      <c r="B282" s="287"/>
      <c r="C282" s="287"/>
      <c r="D282" s="297"/>
      <c r="E282" s="36" t="s">
        <v>1002</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87"/>
      <c r="B283" s="287"/>
      <c r="C283" s="287"/>
      <c r="D283" s="297"/>
      <c r="E283" s="36" t="s">
        <v>1093</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87"/>
      <c r="B284" s="287"/>
      <c r="C284" s="287"/>
      <c r="D284" s="297"/>
      <c r="E284" s="36" t="s">
        <v>311</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87"/>
      <c r="B285" s="287"/>
      <c r="C285" s="287"/>
      <c r="D285" s="297"/>
      <c r="E285" s="36" t="s">
        <v>807</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87"/>
      <c r="B286" s="287"/>
      <c r="C286" s="287"/>
      <c r="D286" s="297"/>
      <c r="E286" s="36" t="s">
        <v>793</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87"/>
      <c r="B287" s="287"/>
      <c r="C287" s="287"/>
      <c r="D287" s="297"/>
      <c r="E287" s="36" t="s">
        <v>794</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87"/>
      <c r="B288" s="287"/>
      <c r="C288" s="287"/>
      <c r="D288" s="297"/>
      <c r="E288" s="36" t="s">
        <v>795</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703240.8+4568.4</f>
        <v>707809.2000000001</v>
      </c>
      <c r="Y288" s="29">
        <f t="shared" si="36"/>
        <v>759.1999999999534</v>
      </c>
    </row>
    <row r="289" spans="1:25" ht="37.5">
      <c r="A289" s="287"/>
      <c r="B289" s="287"/>
      <c r="C289" s="287"/>
      <c r="D289" s="297"/>
      <c r="E289" s="36" t="s">
        <v>764</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703459.7+12585.1</f>
        <v>716044.7999999999</v>
      </c>
      <c r="Y289" s="29">
        <f t="shared" si="36"/>
        <v>540.3000000000466</v>
      </c>
    </row>
    <row r="290" spans="1:25" ht="37.5">
      <c r="A290" s="287"/>
      <c r="B290" s="287"/>
      <c r="C290" s="287"/>
      <c r="D290" s="297"/>
      <c r="E290" s="36" t="s">
        <v>765</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87"/>
      <c r="B291" s="287"/>
      <c r="C291" s="287"/>
      <c r="D291" s="297"/>
      <c r="E291" s="36" t="s">
        <v>766</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f>703562.5+241783.1</f>
        <v>945345.6</v>
      </c>
      <c r="Y291" s="29">
        <f t="shared" si="36"/>
        <v>437.5</v>
      </c>
    </row>
    <row r="292" spans="1:25" ht="27" customHeight="1">
      <c r="A292" s="287"/>
      <c r="B292" s="287"/>
      <c r="C292" s="287"/>
      <c r="D292" s="297"/>
      <c r="E292" s="36" t="s">
        <v>767</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511500+197336.4</f>
        <v>708836.4</v>
      </c>
      <c r="Y292" s="29">
        <f t="shared" si="36"/>
        <v>0</v>
      </c>
    </row>
    <row r="293" spans="1:25" ht="56.25">
      <c r="A293" s="287"/>
      <c r="B293" s="287"/>
      <c r="C293" s="287"/>
      <c r="D293" s="297"/>
      <c r="E293" s="36" t="s">
        <v>768</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87"/>
      <c r="B294" s="287"/>
      <c r="C294" s="287"/>
      <c r="D294" s="297"/>
      <c r="E294" s="36" t="s">
        <v>769</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87"/>
      <c r="B295" s="287"/>
      <c r="C295" s="287"/>
      <c r="D295" s="297"/>
      <c r="E295" s="36" t="s">
        <v>1186</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87"/>
      <c r="B296" s="287"/>
      <c r="C296" s="287"/>
      <c r="D296" s="297"/>
      <c r="E296" s="36" t="s">
        <v>106</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87"/>
      <c r="B297" s="287"/>
      <c r="C297" s="287"/>
      <c r="D297" s="297"/>
      <c r="E297" s="36" t="s">
        <v>1003</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87"/>
      <c r="B298" s="287"/>
      <c r="C298" s="287"/>
      <c r="D298" s="297"/>
      <c r="E298" s="36" t="s">
        <v>107</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87"/>
      <c r="B299" s="287"/>
      <c r="C299" s="287"/>
      <c r="D299" s="297"/>
      <c r="E299" s="36" t="s">
        <v>1004</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663963+404028.6</f>
        <v>1067991.6</v>
      </c>
      <c r="Y299" s="29">
        <f t="shared" si="36"/>
        <v>37</v>
      </c>
    </row>
    <row r="300" spans="1:25" ht="37.5">
      <c r="A300" s="287"/>
      <c r="B300" s="287"/>
      <c r="C300" s="287"/>
      <c r="D300" s="297"/>
      <c r="E300" s="36" t="s">
        <v>207</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87"/>
      <c r="B301" s="287"/>
      <c r="C301" s="287"/>
      <c r="D301" s="297"/>
      <c r="E301" s="36" t="s">
        <v>457</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87"/>
      <c r="B302" s="287"/>
      <c r="C302" s="287"/>
      <c r="D302" s="297"/>
      <c r="E302" s="36" t="s">
        <v>487</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87"/>
      <c r="B303" s="287"/>
      <c r="C303" s="287"/>
      <c r="D303" s="297"/>
      <c r="E303" s="36" t="s">
        <v>156</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160000+24000+62871.4+222871</f>
        <v>469742.4</v>
      </c>
      <c r="Y303" s="29">
        <f t="shared" si="36"/>
        <v>10257.599999999977</v>
      </c>
    </row>
    <row r="304" spans="1:25" ht="42" customHeight="1">
      <c r="A304" s="287"/>
      <c r="B304" s="287"/>
      <c r="C304" s="287"/>
      <c r="D304" s="297"/>
      <c r="E304" s="36" t="s">
        <v>694</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87"/>
      <c r="B305" s="287"/>
      <c r="C305" s="287"/>
      <c r="D305" s="297"/>
      <c r="E305" s="36" t="s">
        <v>108</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202145.4+35790+147827.4+4345.2</f>
        <v>390108</v>
      </c>
      <c r="Y305" s="29">
        <f t="shared" si="36"/>
        <v>148392</v>
      </c>
    </row>
    <row r="306" spans="1:25" ht="37.5">
      <c r="A306" s="287"/>
      <c r="B306" s="287"/>
      <c r="C306" s="287"/>
      <c r="D306" s="297"/>
      <c r="E306" s="36" t="s">
        <v>109</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87"/>
      <c r="B307" s="287"/>
      <c r="C307" s="287"/>
      <c r="D307" s="297"/>
      <c r="E307" s="36" t="s">
        <v>110</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87"/>
      <c r="B308" s="287"/>
      <c r="C308" s="287"/>
      <c r="D308" s="297"/>
      <c r="E308" s="36" t="s">
        <v>111</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87"/>
      <c r="B309" s="287"/>
      <c r="C309" s="287"/>
      <c r="D309" s="297"/>
      <c r="E309" s="36" t="s">
        <v>528</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87"/>
      <c r="B310" s="287"/>
      <c r="C310" s="287"/>
      <c r="D310" s="297"/>
      <c r="E310" s="36" t="s">
        <v>138</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87"/>
      <c r="B311" s="287"/>
      <c r="C311" s="287"/>
      <c r="D311" s="297"/>
      <c r="E311" s="36" t="s">
        <v>139</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769</v>
      </c>
    </row>
    <row r="312" spans="1:25" ht="37.5">
      <c r="A312" s="287"/>
      <c r="B312" s="287"/>
      <c r="C312" s="287"/>
      <c r="D312" s="297"/>
      <c r="E312" s="36" t="s">
        <v>379</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325249.2+146574</f>
        <v>471823.2</v>
      </c>
      <c r="Y312" s="29">
        <f t="shared" si="36"/>
        <v>750.7999999999884</v>
      </c>
    </row>
    <row r="313" spans="1:25" ht="18" hidden="1">
      <c r="A313" s="287"/>
      <c r="B313" s="287"/>
      <c r="C313" s="287"/>
      <c r="D313" s="297"/>
      <c r="E313" s="36" t="s">
        <v>402</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87"/>
      <c r="B314" s="287"/>
      <c r="C314" s="287"/>
      <c r="D314" s="297"/>
      <c r="E314" s="36" t="s">
        <v>926</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87"/>
      <c r="B315" s="287"/>
      <c r="C315" s="287"/>
      <c r="D315" s="297"/>
      <c r="E315" s="36" t="s">
        <v>380</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87"/>
      <c r="B316" s="287"/>
      <c r="C316" s="287"/>
      <c r="D316" s="297"/>
      <c r="E316" s="36" t="s">
        <v>381</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87"/>
      <c r="B317" s="287"/>
      <c r="C317" s="287"/>
      <c r="D317" s="297"/>
      <c r="E317" s="36" t="s">
        <v>382</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87"/>
      <c r="B318" s="287"/>
      <c r="C318" s="287"/>
      <c r="D318" s="297"/>
      <c r="E318" s="36" t="s">
        <v>383</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600000+347484+365452.8+77469.6</f>
        <v>1390406.4000000001</v>
      </c>
      <c r="Y318" s="29">
        <f t="shared" si="36"/>
        <v>11593.59999999986</v>
      </c>
    </row>
    <row r="319" spans="1:25" ht="37.5">
      <c r="A319" s="287"/>
      <c r="B319" s="287"/>
      <c r="C319" s="287"/>
      <c r="D319" s="297"/>
      <c r="E319" s="36" t="s">
        <v>157</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f>
        <v>703460.4</v>
      </c>
      <c r="Y319" s="29">
        <f t="shared" si="36"/>
        <v>10020.79999999993</v>
      </c>
    </row>
    <row r="320" spans="1:25" ht="37.5">
      <c r="A320" s="287"/>
      <c r="B320" s="287"/>
      <c r="C320" s="287"/>
      <c r="D320" s="297"/>
      <c r="E320" s="36" t="s">
        <v>808</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87"/>
      <c r="B321" s="287"/>
      <c r="C321" s="287"/>
      <c r="D321" s="297"/>
      <c r="E321" s="36" t="s">
        <v>146</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87"/>
      <c r="B322" s="287"/>
      <c r="C322" s="287"/>
      <c r="D322" s="297"/>
      <c r="E322" s="36" t="s">
        <v>147</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87"/>
      <c r="B323" s="287"/>
      <c r="C323" s="287"/>
      <c r="D323" s="297"/>
      <c r="E323" s="36" t="s">
        <v>148</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72884.56+71860.64</f>
        <v>144745.2</v>
      </c>
      <c r="Y323" s="29">
        <f t="shared" si="36"/>
        <v>5254.799999999988</v>
      </c>
    </row>
    <row r="324" spans="1:25" ht="37.5">
      <c r="A324" s="287"/>
      <c r="B324" s="287"/>
      <c r="C324" s="287"/>
      <c r="D324" s="297"/>
      <c r="E324" s="36" t="s">
        <v>495</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87"/>
      <c r="B325" s="287"/>
      <c r="C325" s="287"/>
      <c r="D325" s="297"/>
      <c r="E325" s="36" t="s">
        <v>653</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87"/>
      <c r="B326" s="287"/>
      <c r="C326" s="287"/>
      <c r="D326" s="297"/>
      <c r="E326" s="36" t="s">
        <v>496</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87"/>
      <c r="B327" s="287"/>
      <c r="C327" s="287"/>
      <c r="D327" s="297"/>
      <c r="E327" s="36" t="s">
        <v>497</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87"/>
      <c r="B328" s="287"/>
      <c r="C328" s="287"/>
      <c r="D328" s="297"/>
      <c r="E328" s="36" t="s">
        <v>149</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15000+696138.4+34995+10448.17</f>
        <v>756581.5700000001</v>
      </c>
      <c r="Y328" s="29">
        <f t="shared" si="43"/>
        <v>918.4299999999348</v>
      </c>
    </row>
    <row r="329" spans="1:25" ht="112.5">
      <c r="A329" s="287"/>
      <c r="B329" s="287"/>
      <c r="C329" s="287"/>
      <c r="D329" s="297"/>
      <c r="E329" s="36" t="s">
        <v>140</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87"/>
      <c r="B330" s="287"/>
      <c r="C330" s="287"/>
      <c r="D330" s="297"/>
      <c r="E330" s="36" t="s">
        <v>745</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87"/>
      <c r="B331" s="287"/>
      <c r="C331" s="287"/>
      <c r="D331" s="297"/>
      <c r="E331" s="36" t="s">
        <v>315</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87"/>
      <c r="B332" s="287"/>
      <c r="C332" s="287"/>
      <c r="D332" s="297"/>
      <c r="E332" s="36" t="s">
        <v>746</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87"/>
      <c r="B333" s="287"/>
      <c r="C333" s="287"/>
      <c r="D333" s="297"/>
      <c r="E333" s="52" t="s">
        <v>693</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87"/>
      <c r="B334" s="287"/>
      <c r="C334" s="287"/>
      <c r="D334" s="297"/>
      <c r="E334" s="36" t="s">
        <v>1059</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0</v>
      </c>
    </row>
    <row r="335" spans="1:25" ht="60" customHeight="1">
      <c r="A335" s="287"/>
      <c r="B335" s="287"/>
      <c r="C335" s="287"/>
      <c r="D335" s="297"/>
      <c r="E335" s="36" t="s">
        <v>811</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8"/>
      <c r="B336" s="288"/>
      <c r="C336" s="288"/>
      <c r="D336" s="298"/>
      <c r="E336" s="36" t="s">
        <v>486</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86" t="s">
        <v>859</v>
      </c>
      <c r="B337" s="286" t="s">
        <v>1170</v>
      </c>
      <c r="C337" s="286" t="s">
        <v>1132</v>
      </c>
      <c r="D337" s="296" t="s">
        <v>1169</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3581600</v>
      </c>
      <c r="U337" s="16">
        <f t="shared" si="44"/>
        <v>8103948.57</v>
      </c>
      <c r="V337" s="16">
        <f t="shared" si="44"/>
        <v>6351587.35</v>
      </c>
      <c r="W337" s="16">
        <f t="shared" si="44"/>
        <v>1.4551915228366852E-11</v>
      </c>
      <c r="X337" s="16">
        <f t="shared" si="44"/>
        <v>25007667.110000003</v>
      </c>
      <c r="Y337" s="29">
        <f t="shared" si="43"/>
        <v>6640794.8299999945</v>
      </c>
    </row>
    <row r="338" spans="1:25" ht="36" hidden="1">
      <c r="A338" s="287"/>
      <c r="B338" s="287"/>
      <c r="C338" s="287"/>
      <c r="D338" s="297"/>
      <c r="E338" s="36" t="s">
        <v>445</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87"/>
      <c r="B339" s="287"/>
      <c r="C339" s="287"/>
      <c r="D339" s="297"/>
      <c r="E339" s="36" t="s">
        <v>446</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87"/>
      <c r="B340" s="287"/>
      <c r="C340" s="287"/>
      <c r="D340" s="297"/>
      <c r="E340" s="36" t="s">
        <v>447</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87"/>
      <c r="B341" s="287"/>
      <c r="C341" s="287"/>
      <c r="D341" s="297"/>
      <c r="E341" s="36" t="s">
        <v>739</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87"/>
      <c r="B342" s="287"/>
      <c r="C342" s="287"/>
      <c r="D342" s="297"/>
      <c r="E342" s="36" t="s">
        <v>755</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87"/>
      <c r="B343" s="287"/>
      <c r="C343" s="287"/>
      <c r="D343" s="297"/>
      <c r="E343" s="36" t="s">
        <v>703</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87"/>
      <c r="B344" s="287"/>
      <c r="C344" s="287"/>
      <c r="D344" s="297"/>
      <c r="E344" s="36" t="s">
        <v>950</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87"/>
      <c r="B345" s="287"/>
      <c r="C345" s="287"/>
      <c r="D345" s="297"/>
      <c r="E345" s="36" t="s">
        <v>704</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87"/>
      <c r="B346" s="287"/>
      <c r="C346" s="287"/>
      <c r="D346" s="297"/>
      <c r="E346" s="36" t="s">
        <v>705</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87"/>
      <c r="B347" s="287"/>
      <c r="C347" s="287"/>
      <c r="D347" s="297"/>
      <c r="E347" s="43" t="s">
        <v>927</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f>
        <v>379680</v>
      </c>
      <c r="Y347" s="29">
        <f t="shared" si="43"/>
        <v>70320</v>
      </c>
    </row>
    <row r="348" spans="1:25" ht="119.25" customHeight="1" hidden="1">
      <c r="A348" s="287"/>
      <c r="B348" s="287"/>
      <c r="C348" s="287"/>
      <c r="D348" s="297"/>
      <c r="E348" s="185" t="s">
        <v>715</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87"/>
      <c r="B349" s="287"/>
      <c r="C349" s="287"/>
      <c r="D349" s="297"/>
      <c r="E349" s="195" t="s">
        <v>917</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87"/>
      <c r="B350" s="287"/>
      <c r="C350" s="287"/>
      <c r="D350" s="297"/>
      <c r="E350" s="27" t="s">
        <v>706</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87"/>
      <c r="B351" s="287"/>
      <c r="C351" s="287"/>
      <c r="D351" s="297"/>
      <c r="E351" s="36" t="s">
        <v>491</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87"/>
      <c r="B352" s="287"/>
      <c r="C352" s="287"/>
      <c r="D352" s="297"/>
      <c r="E352" s="36" t="s">
        <v>1141</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87"/>
      <c r="B353" s="287"/>
      <c r="C353" s="287"/>
      <c r="D353" s="297"/>
      <c r="E353" s="36" t="s">
        <v>492</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f>
        <v>273961.8</v>
      </c>
      <c r="Y353" s="29">
        <f t="shared" si="43"/>
        <v>276038.2</v>
      </c>
    </row>
    <row r="354" spans="1:25" ht="18" hidden="1">
      <c r="A354" s="287"/>
      <c r="B354" s="287"/>
      <c r="C354" s="287"/>
      <c r="D354" s="297"/>
      <c r="E354" s="36" t="s">
        <v>493</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87"/>
      <c r="B355" s="287"/>
      <c r="C355" s="287"/>
      <c r="D355" s="297"/>
      <c r="E355" s="36" t="s">
        <v>809</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f>
        <v>399484.74</v>
      </c>
      <c r="Y355" s="29">
        <f t="shared" si="43"/>
        <v>309515.26</v>
      </c>
    </row>
    <row r="356" spans="1:25" ht="18" hidden="1">
      <c r="A356" s="287"/>
      <c r="B356" s="287"/>
      <c r="C356" s="287"/>
      <c r="D356" s="297"/>
      <c r="E356" s="36" t="s">
        <v>810</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87"/>
      <c r="B357" s="287"/>
      <c r="C357" s="287"/>
      <c r="D357" s="297"/>
      <c r="E357" s="36" t="s">
        <v>494</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350000</v>
      </c>
    </row>
    <row r="358" spans="1:25" ht="37.5">
      <c r="A358" s="287"/>
      <c r="B358" s="287"/>
      <c r="C358" s="287"/>
      <c r="D358" s="297"/>
      <c r="E358" s="36" t="s">
        <v>753</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87"/>
      <c r="B359" s="287"/>
      <c r="C359" s="287"/>
      <c r="D359" s="297"/>
      <c r="E359" s="186" t="s">
        <v>506</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f>
        <v>446340</v>
      </c>
      <c r="Y359" s="29">
        <f t="shared" si="43"/>
        <v>539000</v>
      </c>
    </row>
    <row r="360" spans="1:25" ht="54" hidden="1">
      <c r="A360" s="287"/>
      <c r="B360" s="287"/>
      <c r="C360" s="287"/>
      <c r="D360" s="297"/>
      <c r="E360" s="36" t="s">
        <v>371</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87"/>
      <c r="B361" s="287"/>
      <c r="C361" s="287"/>
      <c r="D361" s="297"/>
      <c r="E361" s="43" t="s">
        <v>26</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87"/>
      <c r="B362" s="287"/>
      <c r="C362" s="287"/>
      <c r="D362" s="297"/>
      <c r="E362" s="36" t="s">
        <v>740</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87"/>
      <c r="B363" s="287"/>
      <c r="C363" s="287"/>
      <c r="D363" s="297"/>
      <c r="E363" s="36" t="s">
        <v>754</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87"/>
      <c r="B364" s="287"/>
      <c r="C364" s="287"/>
      <c r="D364" s="297"/>
      <c r="E364" s="36" t="s">
        <v>303</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87"/>
      <c r="B365" s="287"/>
      <c r="C365" s="287"/>
      <c r="D365" s="297"/>
      <c r="E365" s="36" t="s">
        <v>304</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f>
        <v>708267</v>
      </c>
      <c r="Y365" s="29">
        <f t="shared" si="43"/>
        <v>6211.199999999953</v>
      </c>
    </row>
    <row r="366" spans="1:25" ht="37.5">
      <c r="A366" s="287"/>
      <c r="B366" s="287"/>
      <c r="C366" s="287"/>
      <c r="D366" s="297"/>
      <c r="E366" s="36" t="s">
        <v>305</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c r="Y366" s="29">
        <f t="shared" si="43"/>
        <v>580000</v>
      </c>
    </row>
    <row r="367" spans="1:25" ht="56.25">
      <c r="A367" s="287"/>
      <c r="B367" s="287"/>
      <c r="C367" s="287"/>
      <c r="D367" s="297"/>
      <c r="E367" s="36" t="s">
        <v>671</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f>
        <v>733082.7000000001</v>
      </c>
      <c r="Y367" s="29">
        <f t="shared" si="43"/>
        <v>512527.79999999993</v>
      </c>
    </row>
    <row r="368" spans="1:25" ht="93.75">
      <c r="A368" s="287"/>
      <c r="B368" s="287"/>
      <c r="C368" s="287"/>
      <c r="D368" s="297"/>
      <c r="E368" s="196" t="s">
        <v>904</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87"/>
      <c r="B369" s="287"/>
      <c r="C369" s="287"/>
      <c r="D369" s="297"/>
      <c r="E369" s="36" t="s">
        <v>49</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87"/>
      <c r="B370" s="287"/>
      <c r="C370" s="287"/>
      <c r="D370" s="297"/>
      <c r="E370" s="196" t="s">
        <v>249</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f>
        <v>2412162.3400000003</v>
      </c>
      <c r="Y370" s="29">
        <f t="shared" si="43"/>
        <v>318582.51999999955</v>
      </c>
    </row>
    <row r="371" spans="1:25" ht="117.75" customHeight="1">
      <c r="A371" s="287"/>
      <c r="B371" s="287"/>
      <c r="C371" s="287"/>
      <c r="D371" s="297"/>
      <c r="E371" s="186" t="s">
        <v>536</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87"/>
      <c r="B372" s="287"/>
      <c r="C372" s="287"/>
      <c r="D372" s="297"/>
      <c r="E372" s="36" t="s">
        <v>1171</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20416.42+26619.58+220574</f>
        <v>267610</v>
      </c>
      <c r="Y372" s="29">
        <f t="shared" si="43"/>
        <v>0.9500000000116415</v>
      </c>
    </row>
    <row r="373" spans="1:25" ht="37.5">
      <c r="A373" s="287"/>
      <c r="B373" s="287"/>
      <c r="C373" s="287"/>
      <c r="D373" s="297"/>
      <c r="E373" s="36" t="s">
        <v>393</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87"/>
      <c r="B374" s="287"/>
      <c r="C374" s="287"/>
      <c r="D374" s="297"/>
      <c r="E374" s="36" t="s">
        <v>370</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87"/>
      <c r="B375" s="287"/>
      <c r="C375" s="287"/>
      <c r="D375" s="297"/>
      <c r="E375" s="36" t="s">
        <v>1172</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87"/>
      <c r="B376" s="287"/>
      <c r="C376" s="287"/>
      <c r="D376" s="297"/>
      <c r="E376" s="36" t="s">
        <v>741</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87"/>
      <c r="B377" s="287"/>
      <c r="C377" s="287"/>
      <c r="D377" s="297"/>
      <c r="E377" s="36" t="s">
        <v>485</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87"/>
      <c r="B378" s="287"/>
      <c r="C378" s="287"/>
      <c r="D378" s="297"/>
      <c r="E378" s="36" t="s">
        <v>1046</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87"/>
      <c r="B379" s="287"/>
      <c r="C379" s="287"/>
      <c r="D379" s="297"/>
      <c r="E379" s="36" t="s">
        <v>152</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87"/>
      <c r="B380" s="287"/>
      <c r="C380" s="287"/>
      <c r="D380" s="297"/>
      <c r="E380" s="186" t="s">
        <v>179</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c r="Y380" s="29">
        <f t="shared" si="43"/>
        <v>170000</v>
      </c>
    </row>
    <row r="381" spans="1:25" ht="56.25">
      <c r="A381" s="287"/>
      <c r="B381" s="287"/>
      <c r="C381" s="287"/>
      <c r="D381" s="297"/>
      <c r="E381" s="36" t="s">
        <v>153</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87"/>
      <c r="B382" s="287"/>
      <c r="C382" s="287"/>
      <c r="D382" s="297"/>
      <c r="E382" s="36" t="s">
        <v>154</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87"/>
      <c r="B383" s="287"/>
      <c r="C383" s="287"/>
      <c r="D383" s="297"/>
      <c r="E383" s="36" t="s">
        <v>1041</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49793.68+695485.5+15723.61+110997.21+299941+73428.26</f>
        <v>1245369.26</v>
      </c>
      <c r="Y383" s="29">
        <f t="shared" si="43"/>
        <v>224630.74</v>
      </c>
    </row>
    <row r="384" spans="1:25" ht="56.25">
      <c r="A384" s="287"/>
      <c r="B384" s="287"/>
      <c r="C384" s="287"/>
      <c r="D384" s="297"/>
      <c r="E384" s="36" t="s">
        <v>668</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87"/>
      <c r="B385" s="287"/>
      <c r="C385" s="287"/>
      <c r="D385" s="297"/>
      <c r="E385" s="36" t="s">
        <v>267</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86" t="s">
        <v>781</v>
      </c>
      <c r="B386" s="286" t="s">
        <v>782</v>
      </c>
      <c r="C386" s="286" t="s">
        <v>1069</v>
      </c>
      <c r="D386" s="296" t="s">
        <v>780</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87"/>
      <c r="B387" s="287"/>
      <c r="C387" s="287"/>
      <c r="D387" s="297"/>
      <c r="E387" s="36" t="s">
        <v>17</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87"/>
      <c r="B388" s="287"/>
      <c r="C388" s="287"/>
      <c r="D388" s="297"/>
      <c r="E388" s="36" t="s">
        <v>550</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87"/>
      <c r="B389" s="287"/>
      <c r="C389" s="287"/>
      <c r="D389" s="297"/>
      <c r="E389" s="36" t="s">
        <v>995</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87"/>
      <c r="B390" s="287"/>
      <c r="C390" s="287"/>
      <c r="D390" s="297"/>
      <c r="E390" s="36" t="s">
        <v>488</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87"/>
      <c r="B391" s="287"/>
      <c r="C391" s="287"/>
      <c r="D391" s="297"/>
      <c r="E391" s="36" t="s">
        <v>340</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87"/>
      <c r="B392" s="287"/>
      <c r="C392" s="287"/>
      <c r="D392" s="297"/>
      <c r="E392" s="36" t="s">
        <v>909</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87"/>
      <c r="B393" s="287"/>
      <c r="C393" s="287"/>
      <c r="D393" s="297"/>
      <c r="E393" s="36" t="s">
        <v>1058</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87"/>
      <c r="B394" s="287"/>
      <c r="C394" s="287"/>
      <c r="D394" s="297"/>
      <c r="E394" s="52" t="s">
        <v>693</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87"/>
      <c r="B395" s="288"/>
      <c r="C395" s="287"/>
      <c r="D395" s="297"/>
      <c r="E395" s="36" t="s">
        <v>1059</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03">
        <v>1017470</v>
      </c>
      <c r="B396" s="294" t="s">
        <v>831</v>
      </c>
      <c r="C396" s="299" t="s">
        <v>237</v>
      </c>
      <c r="D396" s="296" t="s">
        <v>830</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723954.6</v>
      </c>
      <c r="Y396" s="29">
        <f t="shared" si="49"/>
        <v>634415.4</v>
      </c>
    </row>
    <row r="397" spans="1:25" ht="56.25">
      <c r="A397" s="304"/>
      <c r="B397" s="295"/>
      <c r="C397" s="300"/>
      <c r="D397" s="297"/>
      <c r="E397" s="59" t="s">
        <v>373</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04"/>
      <c r="B398" s="295"/>
      <c r="C398" s="300"/>
      <c r="D398" s="297"/>
      <c r="E398" s="61" t="s">
        <v>38</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04"/>
      <c r="B399" s="295"/>
      <c r="C399" s="300"/>
      <c r="D399" s="297"/>
      <c r="E399" s="59" t="s">
        <v>328</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0</v>
      </c>
      <c r="Y399" s="29">
        <f t="shared" si="49"/>
        <v>484370</v>
      </c>
    </row>
    <row r="400" spans="1:25" ht="37.5">
      <c r="A400" s="304"/>
      <c r="B400" s="295"/>
      <c r="C400" s="300"/>
      <c r="D400" s="297"/>
      <c r="E400" s="61" t="s">
        <v>946</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c r="Y400" s="29">
        <f t="shared" si="49"/>
        <v>84370</v>
      </c>
    </row>
    <row r="401" spans="1:25" ht="56.25">
      <c r="A401" s="305"/>
      <c r="B401" s="278"/>
      <c r="C401" s="301"/>
      <c r="D401" s="298"/>
      <c r="E401" s="61" t="s">
        <v>1015</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992</v>
      </c>
      <c r="B402" s="127"/>
      <c r="C402" s="37"/>
      <c r="D402" s="128" t="s">
        <v>259</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33079175.979999993</v>
      </c>
      <c r="Y402" s="29">
        <f t="shared" si="49"/>
        <v>1891603.020000007</v>
      </c>
    </row>
    <row r="403" spans="1:25" ht="44.25" customHeight="1">
      <c r="A403" s="18" t="s">
        <v>260</v>
      </c>
      <c r="B403" s="127"/>
      <c r="C403" s="132"/>
      <c r="D403" s="128" t="s">
        <v>259</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33079175.979999993</v>
      </c>
      <c r="Y403" s="29">
        <f t="shared" si="49"/>
        <v>1891603.020000007</v>
      </c>
    </row>
    <row r="404" spans="1:25" ht="18.75">
      <c r="A404" s="294" t="s">
        <v>58</v>
      </c>
      <c r="B404" s="294" t="s">
        <v>1127</v>
      </c>
      <c r="C404" s="294" t="s">
        <v>1126</v>
      </c>
      <c r="D404" s="296" t="s">
        <v>688</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78"/>
      <c r="B405" s="278"/>
      <c r="C405" s="278"/>
      <c r="D405" s="298"/>
      <c r="E405" s="65" t="s">
        <v>329</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86" t="s">
        <v>541</v>
      </c>
      <c r="B406" s="286" t="s">
        <v>542</v>
      </c>
      <c r="C406" s="286" t="s">
        <v>251</v>
      </c>
      <c r="D406" s="296" t="s">
        <v>543</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21210044.209999997</v>
      </c>
      <c r="Y406" s="29">
        <f t="shared" si="49"/>
        <v>1229666.7900000028</v>
      </c>
    </row>
    <row r="407" spans="1:25" ht="93.75">
      <c r="A407" s="287"/>
      <c r="B407" s="287"/>
      <c r="C407" s="287"/>
      <c r="D407" s="297"/>
      <c r="E407" s="65" t="s">
        <v>293</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162395+17334+470000+244900+127900+60960+12869.1</f>
        <v>1096358.1</v>
      </c>
      <c r="Y407" s="29">
        <f t="shared" si="49"/>
        <v>130.89999999990687</v>
      </c>
    </row>
    <row r="408" spans="1:25" ht="150">
      <c r="A408" s="287"/>
      <c r="B408" s="287"/>
      <c r="C408" s="287"/>
      <c r="D408" s="297"/>
      <c r="E408" s="65" t="s">
        <v>531</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87"/>
      <c r="B409" s="287"/>
      <c r="C409" s="287"/>
      <c r="D409" s="297"/>
      <c r="E409" s="65" t="s">
        <v>908</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87"/>
      <c r="B410" s="287"/>
      <c r="C410" s="287"/>
      <c r="D410" s="297"/>
      <c r="E410" s="65" t="s">
        <v>585</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87"/>
      <c r="B411" s="287"/>
      <c r="C411" s="287"/>
      <c r="D411" s="297"/>
      <c r="E411" s="65" t="s">
        <v>532</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87"/>
      <c r="B412" s="287"/>
      <c r="C412" s="287"/>
      <c r="D412" s="297"/>
      <c r="E412" s="65" t="s">
        <v>25</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87"/>
      <c r="B413" s="287"/>
      <c r="C413" s="287"/>
      <c r="D413" s="297"/>
      <c r="E413" s="65" t="s">
        <v>511</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f>-28286+4897</f>
        <v>-23389</v>
      </c>
      <c r="T413" s="29">
        <f>28286-4897</f>
        <v>23389</v>
      </c>
      <c r="U413" s="29">
        <v>34592</v>
      </c>
      <c r="V413" s="29">
        <v>500000</v>
      </c>
      <c r="W413" s="29">
        <f t="shared" si="50"/>
        <v>0</v>
      </c>
      <c r="X413" s="29">
        <v>15888.84</v>
      </c>
      <c r="Y413" s="29">
        <f t="shared" si="49"/>
        <v>4897.359999999997</v>
      </c>
    </row>
    <row r="414" spans="1:25" ht="93.75">
      <c r="A414" s="287"/>
      <c r="B414" s="287"/>
      <c r="C414" s="287"/>
      <c r="D414" s="297"/>
      <c r="E414" s="65" t="s">
        <v>204</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87"/>
      <c r="B415" s="287"/>
      <c r="C415" s="287"/>
      <c r="D415" s="297"/>
      <c r="E415" s="187" t="s">
        <v>708</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87"/>
      <c r="B416" s="287"/>
      <c r="C416" s="287"/>
      <c r="D416" s="297"/>
      <c r="E416" s="65" t="s">
        <v>219</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f>
        <v>1616003.1500000001</v>
      </c>
      <c r="Y416" s="29">
        <f t="shared" si="49"/>
        <v>114832.84999999986</v>
      </c>
    </row>
    <row r="417" spans="1:25" ht="93.75">
      <c r="A417" s="287"/>
      <c r="B417" s="287"/>
      <c r="C417" s="287"/>
      <c r="D417" s="297"/>
      <c r="E417" s="65" t="s">
        <v>1044</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87"/>
      <c r="B418" s="287"/>
      <c r="C418" s="287"/>
      <c r="D418" s="297"/>
      <c r="E418" s="65" t="s">
        <v>1045</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87"/>
      <c r="B419" s="287"/>
      <c r="C419" s="287"/>
      <c r="D419" s="297"/>
      <c r="E419" s="65" t="s">
        <v>330</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87"/>
      <c r="B420" s="287"/>
      <c r="C420" s="287"/>
      <c r="D420" s="297"/>
      <c r="E420" s="65" t="s">
        <v>247</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68500-68500-4897</f>
        <v>-4897</v>
      </c>
      <c r="T420" s="29">
        <f>180010+4897</f>
        <v>184907</v>
      </c>
      <c r="U420" s="29"/>
      <c r="V420" s="29">
        <f>109777+60960</f>
        <v>170737</v>
      </c>
      <c r="W420" s="29">
        <f t="shared" si="50"/>
        <v>0</v>
      </c>
      <c r="X420" s="29">
        <f>20315.39+47402.58</f>
        <v>67717.97</v>
      </c>
      <c r="Y420" s="29">
        <f t="shared" si="49"/>
        <v>273838.03</v>
      </c>
    </row>
    <row r="421" spans="1:25" ht="18.75">
      <c r="A421" s="286" t="s">
        <v>59</v>
      </c>
      <c r="B421" s="286" t="s">
        <v>832</v>
      </c>
      <c r="C421" s="286" t="s">
        <v>252</v>
      </c>
      <c r="D421" s="296" t="s">
        <v>562</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87"/>
      <c r="B422" s="287"/>
      <c r="C422" s="287"/>
      <c r="D422" s="297"/>
      <c r="E422" s="65" t="s">
        <v>901</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87"/>
      <c r="B423" s="287"/>
      <c r="C423" s="287"/>
      <c r="D423" s="297"/>
      <c r="E423" s="65" t="s">
        <v>331</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87"/>
      <c r="B424" s="288"/>
      <c r="C424" s="287"/>
      <c r="D424" s="297"/>
      <c r="E424" s="65" t="s">
        <v>332</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86" t="s">
        <v>563</v>
      </c>
      <c r="B425" s="286" t="s">
        <v>833</v>
      </c>
      <c r="C425" s="286" t="s">
        <v>253</v>
      </c>
      <c r="D425" s="296" t="s">
        <v>564</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1948854.71</v>
      </c>
      <c r="Y425" s="29">
        <f t="shared" si="49"/>
        <v>384796.29000000004</v>
      </c>
    </row>
    <row r="426" spans="1:25" ht="98.25" customHeight="1">
      <c r="A426" s="287"/>
      <c r="B426" s="287"/>
      <c r="C426" s="287"/>
      <c r="D426" s="297"/>
      <c r="E426" s="65" t="s">
        <v>907</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f>
        <v>-292503</v>
      </c>
      <c r="T426" s="29">
        <v>327016</v>
      </c>
      <c r="U426" s="29">
        <f>23469+683512</f>
        <v>706981</v>
      </c>
      <c r="V426" s="29">
        <v>48645</v>
      </c>
      <c r="W426" s="29">
        <f t="shared" si="50"/>
        <v>0</v>
      </c>
      <c r="X426" s="29">
        <f>326813.74+57339.37+18243.6</f>
        <v>402396.70999999996</v>
      </c>
      <c r="Y426" s="29">
        <f t="shared" si="49"/>
        <v>0.2900000000372529</v>
      </c>
    </row>
    <row r="427" spans="1:25" ht="93.75">
      <c r="A427" s="287"/>
      <c r="B427" s="287"/>
      <c r="C427" s="287"/>
      <c r="D427" s="297"/>
      <c r="E427" s="65" t="s">
        <v>689</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87"/>
      <c r="B428" s="287"/>
      <c r="C428" s="287"/>
      <c r="D428" s="297"/>
      <c r="E428" s="65" t="s">
        <v>690</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87"/>
      <c r="B429" s="287"/>
      <c r="C429" s="287"/>
      <c r="D429" s="297"/>
      <c r="E429" s="65" t="s">
        <v>691</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87"/>
      <c r="B430" s="287"/>
      <c r="C430" s="287"/>
      <c r="D430" s="297"/>
      <c r="E430" s="65" t="s">
        <v>1094</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f>
        <v>-391150</v>
      </c>
      <c r="T430" s="29">
        <f>540500+292348</f>
        <v>832848</v>
      </c>
      <c r="U430" s="29">
        <f>98802</f>
        <v>98802</v>
      </c>
      <c r="V430" s="29"/>
      <c r="W430" s="29">
        <f t="shared" si="50"/>
        <v>0</v>
      </c>
      <c r="X430" s="29">
        <f>35128+7775.46+17807.94</f>
        <v>60711.399999999994</v>
      </c>
      <c r="Y430" s="29">
        <f t="shared" si="49"/>
        <v>381470.6</v>
      </c>
    </row>
    <row r="431" spans="1:25" ht="56.25">
      <c r="A431" s="287"/>
      <c r="B431" s="288"/>
      <c r="C431" s="287"/>
      <c r="D431" s="297"/>
      <c r="E431" s="65" t="s">
        <v>712</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86" t="s">
        <v>60</v>
      </c>
      <c r="B432" s="286" t="s">
        <v>834</v>
      </c>
      <c r="C432" s="286" t="s">
        <v>254</v>
      </c>
      <c r="D432" s="296" t="s">
        <v>576</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355361.33</v>
      </c>
      <c r="Y432" s="29">
        <f t="shared" si="49"/>
        <v>211906.66999999998</v>
      </c>
    </row>
    <row r="433" spans="1:25" ht="79.5" customHeight="1">
      <c r="A433" s="287"/>
      <c r="B433" s="287"/>
      <c r="C433" s="287"/>
      <c r="D433" s="297"/>
      <c r="E433" s="66" t="s">
        <v>593</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8"/>
      <c r="B434" s="288"/>
      <c r="C434" s="288"/>
      <c r="D434" s="298"/>
      <c r="E434" s="66" t="s">
        <v>1076</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f>
        <v>152345.69999999998</v>
      </c>
      <c r="Y434" s="29">
        <f t="shared" si="49"/>
        <v>42254.30000000002</v>
      </c>
    </row>
    <row r="435" spans="1:25" ht="18.75">
      <c r="A435" s="286" t="s">
        <v>349</v>
      </c>
      <c r="B435" s="42"/>
      <c r="C435" s="42"/>
      <c r="D435" s="296" t="s">
        <v>306</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7000</v>
      </c>
    </row>
    <row r="436" spans="1:25" ht="81" customHeight="1">
      <c r="A436" s="287"/>
      <c r="B436" s="42"/>
      <c r="C436" s="42"/>
      <c r="D436" s="298"/>
      <c r="E436" s="66" t="s">
        <v>530</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7000</v>
      </c>
    </row>
    <row r="437" spans="1:25" ht="18.75">
      <c r="A437" s="286" t="s">
        <v>4</v>
      </c>
      <c r="B437" s="286" t="s">
        <v>835</v>
      </c>
      <c r="C437" s="286" t="s">
        <v>251</v>
      </c>
      <c r="D437" s="296" t="s">
        <v>3</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87"/>
      <c r="B438" s="287"/>
      <c r="C438" s="287"/>
      <c r="D438" s="297"/>
      <c r="E438" s="188" t="s">
        <v>1063</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87"/>
      <c r="B439" s="287"/>
      <c r="C439" s="287"/>
      <c r="D439" s="297"/>
      <c r="E439" s="66" t="s">
        <v>530</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8"/>
      <c r="B440" s="288"/>
      <c r="C440" s="288"/>
      <c r="D440" s="298"/>
      <c r="E440" s="66" t="s">
        <v>763</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94" t="s">
        <v>836</v>
      </c>
      <c r="B441" s="294" t="s">
        <v>837</v>
      </c>
      <c r="C441" s="299" t="s">
        <v>1127</v>
      </c>
      <c r="D441" s="294" t="s">
        <v>238</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78"/>
      <c r="B442" s="278"/>
      <c r="C442" s="301"/>
      <c r="D442" s="278"/>
      <c r="E442" s="66" t="s">
        <v>663</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565</v>
      </c>
      <c r="B443" s="127"/>
      <c r="C443" s="37"/>
      <c r="D443" s="128" t="s">
        <v>577</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2783414.99</v>
      </c>
    </row>
    <row r="444" spans="1:25" ht="37.5">
      <c r="A444" s="18" t="s">
        <v>566</v>
      </c>
      <c r="B444" s="127"/>
      <c r="C444" s="132"/>
      <c r="D444" s="128" t="s">
        <v>577</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2783414.99</v>
      </c>
    </row>
    <row r="445" spans="1:25" ht="18.75">
      <c r="A445" s="292" t="s">
        <v>132</v>
      </c>
      <c r="B445" s="294" t="s">
        <v>1127</v>
      </c>
      <c r="C445" s="302" t="s">
        <v>1126</v>
      </c>
      <c r="D445" s="279" t="s">
        <v>688</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92"/>
      <c r="B446" s="295"/>
      <c r="C446" s="302"/>
      <c r="D446" s="279"/>
      <c r="E446" s="65" t="s">
        <v>664</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92"/>
      <c r="B447" s="295"/>
      <c r="C447" s="302"/>
      <c r="D447" s="279"/>
      <c r="E447" s="65" t="s">
        <v>951</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92"/>
      <c r="B448" s="295"/>
      <c r="C448" s="302"/>
      <c r="D448" s="279"/>
      <c r="E448" s="65" t="s">
        <v>665</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92"/>
      <c r="B449" s="295"/>
      <c r="C449" s="302"/>
      <c r="D449" s="279"/>
      <c r="E449" s="65" t="s">
        <v>666</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92"/>
      <c r="B450" s="295"/>
      <c r="C450" s="302"/>
      <c r="D450" s="279"/>
      <c r="E450" s="65" t="s">
        <v>667</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92"/>
      <c r="B451" s="295"/>
      <c r="C451" s="302"/>
      <c r="D451" s="279"/>
      <c r="E451" s="65" t="s">
        <v>880</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92"/>
      <c r="B452" s="278"/>
      <c r="C452" s="302"/>
      <c r="D452" s="279"/>
      <c r="E452" s="65" t="s">
        <v>750</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92" t="s">
        <v>133</v>
      </c>
      <c r="B453" s="294" t="s">
        <v>104</v>
      </c>
      <c r="C453" s="302" t="s">
        <v>1131</v>
      </c>
      <c r="D453" s="279" t="s">
        <v>299</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92"/>
      <c r="B454" s="295"/>
      <c r="C454" s="302"/>
      <c r="D454" s="279"/>
      <c r="E454" s="65" t="s">
        <v>751</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92"/>
      <c r="B455" s="278"/>
      <c r="C455" s="302"/>
      <c r="D455" s="279"/>
      <c r="E455" s="65" t="s">
        <v>517</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94" t="s">
        <v>567</v>
      </c>
      <c r="B456" s="294" t="s">
        <v>518</v>
      </c>
      <c r="C456" s="294" t="s">
        <v>568</v>
      </c>
      <c r="D456" s="296" t="s">
        <v>569</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78"/>
      <c r="B457" s="278"/>
      <c r="C457" s="278"/>
      <c r="D457" s="298"/>
      <c r="E457" s="187" t="s">
        <v>1184</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93" t="s">
        <v>397</v>
      </c>
      <c r="B458" s="286" t="s">
        <v>519</v>
      </c>
      <c r="C458" s="293" t="s">
        <v>752</v>
      </c>
      <c r="D458" s="279" t="s">
        <v>396</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93"/>
      <c r="B459" s="287"/>
      <c r="C459" s="293"/>
      <c r="D459" s="279"/>
      <c r="E459" s="65" t="s">
        <v>819</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93"/>
      <c r="B460" s="287"/>
      <c r="C460" s="293"/>
      <c r="D460" s="279"/>
      <c r="E460" s="65" t="s">
        <v>384</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93"/>
      <c r="B461" s="287"/>
      <c r="C461" s="293"/>
      <c r="D461" s="279"/>
      <c r="E461" s="65" t="s">
        <v>385</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93"/>
      <c r="B462" s="287"/>
      <c r="C462" s="293"/>
      <c r="D462" s="279"/>
      <c r="E462" s="65" t="s">
        <v>1026</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93"/>
      <c r="B463" s="287"/>
      <c r="C463" s="293"/>
      <c r="D463" s="279"/>
      <c r="E463" s="65" t="s">
        <v>744</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93"/>
      <c r="B464" s="287"/>
      <c r="C464" s="293"/>
      <c r="D464" s="279"/>
      <c r="E464" s="65" t="s">
        <v>877</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93"/>
      <c r="B465" s="287"/>
      <c r="C465" s="293"/>
      <c r="D465" s="279"/>
      <c r="E465" s="65" t="s">
        <v>879</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93"/>
      <c r="B466" s="287"/>
      <c r="C466" s="293"/>
      <c r="D466" s="279"/>
      <c r="E466" s="65" t="s">
        <v>878</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93"/>
      <c r="B467" s="287"/>
      <c r="C467" s="293"/>
      <c r="D467" s="279"/>
      <c r="E467" s="65" t="s">
        <v>302</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93"/>
      <c r="B468" s="287"/>
      <c r="C468" s="293"/>
      <c r="D468" s="279"/>
      <c r="E468" s="65" t="s">
        <v>479</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93"/>
      <c r="B469" s="287"/>
      <c r="C469" s="293"/>
      <c r="D469" s="279"/>
      <c r="E469" s="65" t="s">
        <v>199</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93"/>
      <c r="B470" s="287"/>
      <c r="C470" s="293"/>
      <c r="D470" s="279"/>
      <c r="E470" s="65" t="s">
        <v>876</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93"/>
      <c r="B471" s="287"/>
      <c r="C471" s="293"/>
      <c r="D471" s="279"/>
      <c r="E471" s="65" t="s">
        <v>584</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93"/>
      <c r="B472" s="287"/>
      <c r="C472" s="293"/>
      <c r="D472" s="279"/>
      <c r="E472" s="65" t="s">
        <v>180</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93"/>
      <c r="B473" s="288"/>
      <c r="C473" s="293"/>
      <c r="D473" s="279"/>
      <c r="E473" s="65" t="s">
        <v>1030</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582</v>
      </c>
      <c r="B474" s="56" t="s">
        <v>583</v>
      </c>
      <c r="C474" s="44" t="s">
        <v>104</v>
      </c>
      <c r="D474" s="275" t="s">
        <v>473</v>
      </c>
      <c r="E474" s="86" t="s">
        <v>474</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398</v>
      </c>
      <c r="B475" s="68"/>
      <c r="C475" s="68"/>
      <c r="D475" s="69" t="s">
        <v>399</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400</v>
      </c>
      <c r="B476" s="68"/>
      <c r="C476" s="68"/>
      <c r="D476" s="69" t="s">
        <v>399</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93" t="s">
        <v>401</v>
      </c>
      <c r="B477" s="286" t="s">
        <v>1127</v>
      </c>
      <c r="C477" s="293" t="s">
        <v>1126</v>
      </c>
      <c r="D477" s="279" t="s">
        <v>688</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93"/>
      <c r="B478" s="288"/>
      <c r="C478" s="293"/>
      <c r="D478" s="279"/>
      <c r="E478" s="65" t="s">
        <v>976</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233</v>
      </c>
      <c r="B479" s="127"/>
      <c r="C479" s="37"/>
      <c r="D479" s="128" t="s">
        <v>554</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-1.0186340659856796E-10</v>
      </c>
      <c r="X479" s="35">
        <f t="shared" si="79"/>
        <v>111697377.14</v>
      </c>
      <c r="Y479" s="29">
        <f t="shared" si="72"/>
        <v>36082126.739999995</v>
      </c>
    </row>
    <row r="480" spans="1:25" ht="44.25" customHeight="1">
      <c r="A480" s="18" t="s">
        <v>234</v>
      </c>
      <c r="B480" s="127"/>
      <c r="C480" s="132"/>
      <c r="D480" s="128" t="s">
        <v>554</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-1.0186340659856796E-10</v>
      </c>
      <c r="X480" s="35">
        <f t="shared" si="80"/>
        <v>111697377.14</v>
      </c>
      <c r="Y480" s="29">
        <f t="shared" si="72"/>
        <v>36082126.739999995</v>
      </c>
    </row>
    <row r="481" spans="1:25" ht="18.75" customHeight="1">
      <c r="A481" s="286" t="s">
        <v>727</v>
      </c>
      <c r="B481" s="286" t="s">
        <v>726</v>
      </c>
      <c r="C481" s="286" t="s">
        <v>1039</v>
      </c>
      <c r="D481" s="296" t="s">
        <v>725</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2201518.65</v>
      </c>
      <c r="U481" s="31">
        <f t="shared" si="81"/>
        <v>2559743.84</v>
      </c>
      <c r="V481" s="31">
        <f t="shared" si="81"/>
        <v>496686.28</v>
      </c>
      <c r="W481" s="31">
        <f>SUM(W482:W539)</f>
        <v>3.2741809263825417E-10</v>
      </c>
      <c r="X481" s="31">
        <f>SUM(X482:X539)</f>
        <v>4893001.779999998</v>
      </c>
      <c r="Y481" s="29">
        <f t="shared" si="72"/>
        <v>5103407.730000001</v>
      </c>
    </row>
    <row r="482" spans="1:25" ht="135.75" customHeight="1">
      <c r="A482" s="287"/>
      <c r="B482" s="287"/>
      <c r="C482" s="287"/>
      <c r="D482" s="297"/>
      <c r="E482" s="61" t="s">
        <v>631</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f>
        <v>0</v>
      </c>
      <c r="U482" s="182">
        <f>550000+390000-279165.67-300000-150000-19500</f>
        <v>191334.33000000007</v>
      </c>
      <c r="V482" s="182">
        <f>530000+45000-575000</f>
        <v>0</v>
      </c>
      <c r="W482" s="29">
        <f t="shared" si="75"/>
        <v>-1.1641532182693481E-10</v>
      </c>
      <c r="X482" s="29">
        <f>200937.6+366000+257196+363000+10861+273900+91268.4+179102.4+12734+701400+57477.6+157200+93441.6+55716+238520+94200+130467.6+7785+153000</f>
        <v>3444207.2</v>
      </c>
      <c r="Y482" s="29">
        <f t="shared" si="72"/>
        <v>303299.86999999965</v>
      </c>
    </row>
    <row r="483" spans="1:25" ht="36" hidden="1">
      <c r="A483" s="287"/>
      <c r="B483" s="287"/>
      <c r="C483" s="287"/>
      <c r="D483" s="297"/>
      <c r="E483" s="28" t="s">
        <v>657</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87"/>
      <c r="B484" s="287"/>
      <c r="C484" s="287"/>
      <c r="D484" s="297"/>
      <c r="E484" s="28" t="s">
        <v>658</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87"/>
      <c r="B485" s="287"/>
      <c r="C485" s="287"/>
      <c r="D485" s="297"/>
      <c r="E485" s="28" t="s">
        <v>196</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87"/>
      <c r="B486" s="287"/>
      <c r="C486" s="287"/>
      <c r="D486" s="297"/>
      <c r="E486" s="28" t="s">
        <v>143</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87"/>
      <c r="B487" s="287"/>
      <c r="C487" s="287"/>
      <c r="D487" s="297"/>
      <c r="E487" s="28" t="s">
        <v>144</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87"/>
      <c r="B488" s="287"/>
      <c r="C488" s="287"/>
      <c r="D488" s="297"/>
      <c r="E488" s="28" t="s">
        <v>594</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87"/>
      <c r="B489" s="287"/>
      <c r="C489" s="287"/>
      <c r="D489" s="297"/>
      <c r="E489" s="28" t="s">
        <v>595</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87"/>
      <c r="B490" s="287"/>
      <c r="C490" s="287"/>
      <c r="D490" s="297"/>
      <c r="E490" s="28" t="s">
        <v>596</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87"/>
      <c r="B491" s="287"/>
      <c r="C491" s="287"/>
      <c r="D491" s="297"/>
      <c r="E491" s="28" t="s">
        <v>27</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87"/>
      <c r="B492" s="287"/>
      <c r="C492" s="287"/>
      <c r="D492" s="297"/>
      <c r="E492" s="28" t="s">
        <v>513</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87"/>
      <c r="B493" s="287"/>
      <c r="C493" s="287"/>
      <c r="D493" s="297"/>
      <c r="E493" s="28" t="s">
        <v>843</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87"/>
      <c r="B494" s="287"/>
      <c r="C494" s="287"/>
      <c r="D494" s="297"/>
      <c r="E494" s="28" t="s">
        <v>406</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87"/>
      <c r="B495" s="287"/>
      <c r="C495" s="287"/>
      <c r="D495" s="297"/>
      <c r="E495" s="28" t="s">
        <v>407</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87"/>
      <c r="B496" s="287"/>
      <c r="C496" s="287"/>
      <c r="D496" s="297"/>
      <c r="E496" s="28" t="s">
        <v>408</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87"/>
      <c r="B497" s="287"/>
      <c r="C497" s="287"/>
      <c r="D497" s="297"/>
      <c r="E497" s="28" t="s">
        <v>872</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87"/>
      <c r="B498" s="287"/>
      <c r="C498" s="287"/>
      <c r="D498" s="297"/>
      <c r="E498" s="28" t="s">
        <v>949</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87"/>
      <c r="B499" s="287"/>
      <c r="C499" s="287"/>
      <c r="D499" s="297"/>
      <c r="E499" s="28" t="s">
        <v>801</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87"/>
      <c r="B500" s="287"/>
      <c r="C500" s="287"/>
      <c r="D500" s="297"/>
      <c r="E500" s="28" t="s">
        <v>352</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87"/>
      <c r="B501" s="287"/>
      <c r="C501" s="287"/>
      <c r="D501" s="297"/>
      <c r="E501" s="74" t="s">
        <v>873</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87"/>
      <c r="B502" s="287"/>
      <c r="C502" s="287"/>
      <c r="D502" s="297"/>
      <c r="E502" s="72" t="s">
        <v>977</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87"/>
      <c r="B503" s="287"/>
      <c r="C503" s="287"/>
      <c r="D503" s="297"/>
      <c r="E503" s="72" t="s">
        <v>978</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87"/>
      <c r="B504" s="287"/>
      <c r="C504" s="287"/>
      <c r="D504" s="297"/>
      <c r="E504" s="81" t="s">
        <v>895</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87"/>
      <c r="B505" s="287"/>
      <c r="C505" s="287"/>
      <c r="D505" s="297"/>
      <c r="E505" s="81" t="s">
        <v>896</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87"/>
      <c r="B506" s="287"/>
      <c r="C506" s="287"/>
      <c r="D506" s="297"/>
      <c r="E506" s="81" t="s">
        <v>699</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87"/>
      <c r="B507" s="287"/>
      <c r="C507" s="287"/>
      <c r="D507" s="297"/>
      <c r="E507" s="81" t="s">
        <v>375</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87"/>
      <c r="B508" s="287"/>
      <c r="C508" s="287"/>
      <c r="D508" s="297"/>
      <c r="E508" s="81" t="s">
        <v>441</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87"/>
      <c r="B509" s="287"/>
      <c r="C509" s="287"/>
      <c r="D509" s="297"/>
      <c r="E509" s="81" t="s">
        <v>442</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87"/>
      <c r="B510" s="287"/>
      <c r="C510" s="287"/>
      <c r="D510" s="297"/>
      <c r="E510" s="81" t="s">
        <v>443</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87"/>
      <c r="B511" s="287"/>
      <c r="C511" s="287"/>
      <c r="D511" s="297"/>
      <c r="E511" s="72" t="s">
        <v>632</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87"/>
      <c r="B512" s="287"/>
      <c r="C512" s="287"/>
      <c r="D512" s="297"/>
      <c r="E512" s="72" t="s">
        <v>271</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87"/>
      <c r="B513" s="287"/>
      <c r="C513" s="287"/>
      <c r="D513" s="297"/>
      <c r="E513" s="72" t="s">
        <v>272</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87"/>
      <c r="B514" s="287"/>
      <c r="C514" s="287"/>
      <c r="D514" s="297"/>
      <c r="E514" s="72" t="s">
        <v>273</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-3.2741809263825417E-11</v>
      </c>
    </row>
    <row r="515" spans="1:25" ht="54" hidden="1">
      <c r="A515" s="287"/>
      <c r="B515" s="287"/>
      <c r="C515" s="287"/>
      <c r="D515" s="297"/>
      <c r="E515" s="72" t="s">
        <v>201</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87"/>
      <c r="B516" s="287"/>
      <c r="C516" s="287"/>
      <c r="D516" s="297"/>
      <c r="E516" s="72" t="s">
        <v>198</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87"/>
      <c r="B517" s="287"/>
      <c r="C517" s="287"/>
      <c r="D517" s="297"/>
      <c r="E517" s="72" t="s">
        <v>317</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87"/>
      <c r="B518" s="287"/>
      <c r="C518" s="287"/>
      <c r="D518" s="297"/>
      <c r="E518" s="72" t="s">
        <v>275</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87"/>
      <c r="B519" s="287"/>
      <c r="C519" s="287"/>
      <c r="D519" s="297"/>
      <c r="E519" s="72" t="s">
        <v>770</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87"/>
      <c r="B520" s="287"/>
      <c r="C520" s="287"/>
      <c r="D520" s="297"/>
      <c r="E520" s="72" t="s">
        <v>771</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892890.09</v>
      </c>
    </row>
    <row r="521" spans="1:25" ht="75">
      <c r="A521" s="287"/>
      <c r="B521" s="287"/>
      <c r="C521" s="287"/>
      <c r="D521" s="297"/>
      <c r="E521" s="61" t="s">
        <v>772</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87"/>
      <c r="B522" s="287"/>
      <c r="C522" s="287"/>
      <c r="D522" s="297"/>
      <c r="E522" s="61" t="s">
        <v>141</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87"/>
      <c r="B523" s="287"/>
      <c r="C523" s="287"/>
      <c r="D523" s="297"/>
      <c r="E523" s="61" t="s">
        <v>42</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87"/>
      <c r="B524" s="287"/>
      <c r="C524" s="287"/>
      <c r="D524" s="297"/>
      <c r="E524" s="61" t="s">
        <v>773</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87"/>
      <c r="B525" s="287"/>
      <c r="C525" s="287"/>
      <c r="D525" s="297"/>
      <c r="E525" s="61" t="s">
        <v>458</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87"/>
      <c r="B526" s="287"/>
      <c r="C526" s="287"/>
      <c r="D526" s="297"/>
      <c r="E526" s="28" t="s">
        <v>459</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87"/>
      <c r="B527" s="287"/>
      <c r="C527" s="287"/>
      <c r="D527" s="297"/>
      <c r="E527" s="28" t="s">
        <v>346</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87"/>
      <c r="B528" s="287"/>
      <c r="C528" s="287"/>
      <c r="D528" s="297"/>
      <c r="E528" s="28" t="s">
        <v>1023</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87"/>
      <c r="B529" s="287"/>
      <c r="C529" s="287"/>
      <c r="D529" s="297"/>
      <c r="E529" s="28" t="s">
        <v>1024</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87"/>
      <c r="B530" s="287"/>
      <c r="C530" s="287"/>
      <c r="D530" s="297"/>
      <c r="E530" s="28" t="s">
        <v>967</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87"/>
      <c r="B531" s="287"/>
      <c r="C531" s="287"/>
      <c r="D531" s="297"/>
      <c r="E531" s="28" t="s">
        <v>968</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87"/>
      <c r="B532" s="287"/>
      <c r="C532" s="287"/>
      <c r="D532" s="297"/>
      <c r="E532" s="28" t="s">
        <v>990</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87"/>
      <c r="B533" s="287"/>
      <c r="C533" s="287"/>
      <c r="D533" s="297"/>
      <c r="E533" s="28" t="s">
        <v>1146</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87"/>
      <c r="B534" s="287"/>
      <c r="C534" s="287"/>
      <c r="D534" s="297"/>
      <c r="E534" s="28" t="s">
        <v>1147</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87"/>
      <c r="B535" s="287"/>
      <c r="C535" s="287"/>
      <c r="D535" s="297"/>
      <c r="E535" s="28" t="s">
        <v>1148</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87"/>
      <c r="B536" s="287"/>
      <c r="C536" s="287"/>
      <c r="D536" s="297"/>
      <c r="E536" s="28" t="s">
        <v>1149</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87"/>
      <c r="B537" s="287"/>
      <c r="C537" s="287"/>
      <c r="D537" s="297"/>
      <c r="E537" s="28" t="s">
        <v>359</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87"/>
      <c r="B538" s="287"/>
      <c r="C538" s="287"/>
      <c r="D538" s="297"/>
      <c r="E538" s="28" t="s">
        <v>142</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8"/>
      <c r="B539" s="288"/>
      <c r="C539" s="288"/>
      <c r="D539" s="298"/>
      <c r="E539" s="28" t="s">
        <v>214</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94" t="s">
        <v>729</v>
      </c>
      <c r="B540" s="294" t="s">
        <v>728</v>
      </c>
      <c r="C540" s="294" t="s">
        <v>1039</v>
      </c>
      <c r="D540" s="279" t="s">
        <v>533</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1597033.05</v>
      </c>
      <c r="Y540" s="29">
        <f t="shared" si="85"/>
        <v>885.7299999999814</v>
      </c>
    </row>
    <row r="541" spans="1:25" ht="96" customHeight="1">
      <c r="A541" s="295"/>
      <c r="B541" s="278"/>
      <c r="C541" s="295"/>
      <c r="D541" s="279"/>
      <c r="E541" s="28" t="s">
        <v>1150</v>
      </c>
      <c r="F541" s="105">
        <f>J541</f>
        <v>10800000</v>
      </c>
      <c r="G541" s="114">
        <v>1</v>
      </c>
      <c r="H541" s="105">
        <f t="shared" si="82"/>
        <v>10800000</v>
      </c>
      <c r="I541" s="222" t="s">
        <v>628</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885.7299999999814</v>
      </c>
    </row>
    <row r="542" spans="1:25" ht="18.75">
      <c r="A542" s="286" t="s">
        <v>307</v>
      </c>
      <c r="B542" s="286" t="s">
        <v>8</v>
      </c>
      <c r="C542" s="286" t="s">
        <v>237</v>
      </c>
      <c r="D542" s="296" t="s">
        <v>306</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87"/>
      <c r="B543" s="287"/>
      <c r="C543" s="287"/>
      <c r="D543" s="297"/>
      <c r="E543" s="73" t="s">
        <v>261</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87"/>
      <c r="B544" s="287"/>
      <c r="C544" s="287"/>
      <c r="D544" s="297"/>
      <c r="E544" s="73" t="s">
        <v>262</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87"/>
      <c r="B545" s="287"/>
      <c r="C545" s="287"/>
      <c r="D545" s="297"/>
      <c r="E545" s="189" t="s">
        <v>437</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87"/>
      <c r="B546" s="287"/>
      <c r="C546" s="287"/>
      <c r="D546" s="297"/>
      <c r="E546" s="73" t="s">
        <v>29</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87"/>
      <c r="B547" s="287"/>
      <c r="C547" s="287"/>
      <c r="D547" s="297"/>
      <c r="E547" s="73" t="s">
        <v>30</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87"/>
      <c r="B548" s="287"/>
      <c r="C548" s="287"/>
      <c r="D548" s="297"/>
      <c r="E548" s="73" t="s">
        <v>378</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87"/>
      <c r="B549" s="287"/>
      <c r="C549" s="287"/>
      <c r="D549" s="297"/>
      <c r="E549" s="73" t="s">
        <v>33</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87"/>
      <c r="B550" s="287"/>
      <c r="C550" s="287"/>
      <c r="D550" s="297"/>
      <c r="E550" s="73" t="s">
        <v>257</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87"/>
      <c r="B551" s="287"/>
      <c r="C551" s="287"/>
      <c r="D551" s="297"/>
      <c r="E551" s="73" t="s">
        <v>732</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87"/>
      <c r="B552" s="287"/>
      <c r="C552" s="287"/>
      <c r="D552" s="297"/>
      <c r="E552" s="73" t="s">
        <v>423</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87"/>
      <c r="B553" s="287"/>
      <c r="C553" s="287"/>
      <c r="D553" s="297"/>
      <c r="E553" s="189" t="s">
        <v>1185</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87"/>
      <c r="B554" s="287"/>
      <c r="C554" s="287"/>
      <c r="D554" s="297"/>
      <c r="E554" s="73" t="s">
        <v>55</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87"/>
      <c r="B555" s="287"/>
      <c r="C555" s="287"/>
      <c r="D555" s="297"/>
      <c r="E555" s="73" t="s">
        <v>56</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87"/>
      <c r="B556" s="287"/>
      <c r="C556" s="287"/>
      <c r="D556" s="297"/>
      <c r="E556" s="73" t="s">
        <v>1084</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87"/>
      <c r="B557" s="287"/>
      <c r="C557" s="287"/>
      <c r="D557" s="297"/>
      <c r="E557" s="73" t="s">
        <v>145</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87"/>
      <c r="B558" s="287"/>
      <c r="C558" s="287"/>
      <c r="D558" s="297"/>
      <c r="E558" s="73" t="s">
        <v>348</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87"/>
      <c r="B559" s="287"/>
      <c r="C559" s="287"/>
      <c r="D559" s="297"/>
      <c r="E559" s="73" t="s">
        <v>954</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87"/>
      <c r="B560" s="287"/>
      <c r="C560" s="287"/>
      <c r="D560" s="297"/>
      <c r="E560" s="73" t="s">
        <v>37</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87"/>
      <c r="B561" s="287"/>
      <c r="C561" s="287"/>
      <c r="D561" s="297"/>
      <c r="E561" s="73" t="s">
        <v>789</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87"/>
      <c r="B562" s="287"/>
      <c r="C562" s="287"/>
      <c r="D562" s="297"/>
      <c r="E562" s="73" t="s">
        <v>31</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87"/>
      <c r="B563" s="287"/>
      <c r="C563" s="287"/>
      <c r="D563" s="297"/>
      <c r="E563" s="28" t="s">
        <v>1089</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87"/>
      <c r="B564" s="287"/>
      <c r="C564" s="287"/>
      <c r="D564" s="297"/>
      <c r="E564" s="28" t="s">
        <v>32</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87"/>
      <c r="B565" s="287"/>
      <c r="C565" s="287"/>
      <c r="D565" s="297"/>
      <c r="E565" s="28" t="s">
        <v>931</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87"/>
      <c r="B566" s="287"/>
      <c r="C566" s="287"/>
      <c r="D566" s="297"/>
      <c r="E566" s="28" t="s">
        <v>540</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87"/>
      <c r="B567" s="287"/>
      <c r="C567" s="287"/>
      <c r="D567" s="297"/>
      <c r="E567" s="28" t="s">
        <v>974</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87"/>
      <c r="B568" s="287"/>
      <c r="C568" s="287"/>
      <c r="D568" s="297"/>
      <c r="E568" s="28" t="s">
        <v>1087</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87"/>
      <c r="B569" s="287"/>
      <c r="C569" s="287"/>
      <c r="D569" s="297"/>
      <c r="E569" s="28" t="s">
        <v>975</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87"/>
      <c r="B570" s="287"/>
      <c r="C570" s="287"/>
      <c r="D570" s="297"/>
      <c r="E570" s="28" t="s">
        <v>96</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87"/>
      <c r="B571" s="287"/>
      <c r="C571" s="287"/>
      <c r="D571" s="297"/>
      <c r="E571" s="28" t="s">
        <v>435</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87"/>
      <c r="B572" s="287"/>
      <c r="C572" s="287"/>
      <c r="D572" s="297"/>
      <c r="E572" s="28" t="s">
        <v>112</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87"/>
      <c r="B573" s="287"/>
      <c r="C573" s="287"/>
      <c r="D573" s="297"/>
      <c r="E573" s="28" t="s">
        <v>113</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87"/>
      <c r="B574" s="287"/>
      <c r="C574" s="287"/>
      <c r="D574" s="297"/>
      <c r="E574" s="28" t="s">
        <v>114</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87"/>
      <c r="B575" s="287"/>
      <c r="C575" s="287"/>
      <c r="D575" s="297"/>
      <c r="E575" s="28" t="s">
        <v>886</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87"/>
      <c r="B576" s="287"/>
      <c r="C576" s="287"/>
      <c r="D576" s="297"/>
      <c r="E576" s="28" t="s">
        <v>887</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87"/>
      <c r="B577" s="287"/>
      <c r="C577" s="287"/>
      <c r="D577" s="297"/>
      <c r="E577" s="28" t="s">
        <v>874</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87"/>
      <c r="B578" s="287"/>
      <c r="C578" s="287"/>
      <c r="D578" s="297"/>
      <c r="E578" s="28" t="s">
        <v>52</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87"/>
      <c r="B579" s="287"/>
      <c r="C579" s="287"/>
      <c r="D579" s="297"/>
      <c r="E579" s="28" t="s">
        <v>117</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87"/>
      <c r="B580" s="287"/>
      <c r="C580" s="287"/>
      <c r="D580" s="297"/>
      <c r="E580" s="28" t="s">
        <v>972</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87"/>
      <c r="B581" s="287"/>
      <c r="C581" s="287"/>
      <c r="D581" s="297"/>
      <c r="E581" s="28" t="s">
        <v>719</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87"/>
      <c r="B582" s="287"/>
      <c r="C582" s="287"/>
      <c r="D582" s="297"/>
      <c r="E582" s="28" t="s">
        <v>969</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87"/>
      <c r="B583" s="287"/>
      <c r="C583" s="287"/>
      <c r="D583" s="297"/>
      <c r="E583" s="28" t="s">
        <v>318</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87"/>
      <c r="B584" s="287"/>
      <c r="C584" s="287"/>
      <c r="D584" s="297"/>
      <c r="E584" s="28" t="s">
        <v>319</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87"/>
      <c r="B585" s="287"/>
      <c r="C585" s="287"/>
      <c r="D585" s="297"/>
      <c r="E585" s="28" t="s">
        <v>970</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87"/>
      <c r="B586" s="287"/>
      <c r="C586" s="287"/>
      <c r="D586" s="297"/>
      <c r="E586" s="28" t="s">
        <v>1027</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87"/>
      <c r="B587" s="287"/>
      <c r="C587" s="287"/>
      <c r="D587" s="297"/>
      <c r="E587" s="28" t="s">
        <v>1028</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87"/>
      <c r="B588" s="287"/>
      <c r="C588" s="287"/>
      <c r="D588" s="297"/>
      <c r="E588" s="28" t="s">
        <v>438</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87"/>
      <c r="B589" s="287"/>
      <c r="C589" s="287"/>
      <c r="D589" s="297"/>
      <c r="E589" s="28" t="s">
        <v>898</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87"/>
      <c r="B590" s="287"/>
      <c r="C590" s="287"/>
      <c r="D590" s="297"/>
      <c r="E590" s="28" t="s">
        <v>341</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87"/>
      <c r="B591" s="287"/>
      <c r="C591" s="287"/>
      <c r="D591" s="297"/>
      <c r="E591" s="28" t="s">
        <v>521</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87"/>
      <c r="B592" s="287"/>
      <c r="C592" s="287"/>
      <c r="D592" s="297"/>
      <c r="E592" s="28" t="s">
        <v>522</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87"/>
      <c r="B593" s="287"/>
      <c r="C593" s="287"/>
      <c r="D593" s="297"/>
      <c r="E593" s="28" t="s">
        <v>242</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87"/>
      <c r="B594" s="287"/>
      <c r="C594" s="287"/>
      <c r="D594" s="297"/>
      <c r="E594" s="28" t="s">
        <v>884</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87"/>
      <c r="B595" s="287"/>
      <c r="C595" s="287"/>
      <c r="D595" s="297"/>
      <c r="E595" s="28" t="s">
        <v>360</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87"/>
      <c r="B596" s="287"/>
      <c r="C596" s="287"/>
      <c r="D596" s="297"/>
      <c r="E596" s="28" t="s">
        <v>999</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87"/>
      <c r="B597" s="287"/>
      <c r="C597" s="287"/>
      <c r="D597" s="297"/>
      <c r="E597" s="28" t="s">
        <v>1000</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87"/>
      <c r="B598" s="287"/>
      <c r="C598" s="287"/>
      <c r="D598" s="297"/>
      <c r="E598" s="28" t="s">
        <v>817</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87"/>
      <c r="B599" s="287"/>
      <c r="C599" s="287"/>
      <c r="D599" s="297"/>
      <c r="E599" s="28" t="s">
        <v>119</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87"/>
      <c r="B600" s="287"/>
      <c r="C600" s="287"/>
      <c r="D600" s="297"/>
      <c r="E600" s="28" t="s">
        <v>814</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87"/>
      <c r="B601" s="287"/>
      <c r="C601" s="287"/>
      <c r="D601" s="297"/>
      <c r="E601" s="28" t="s">
        <v>720</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87"/>
      <c r="B602" s="287"/>
      <c r="C602" s="287"/>
      <c r="D602" s="297"/>
      <c r="E602" s="28" t="s">
        <v>815</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87"/>
      <c r="B603" s="287"/>
      <c r="C603" s="287"/>
      <c r="D603" s="297"/>
      <c r="E603" s="28" t="s">
        <v>721</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87"/>
      <c r="B604" s="287"/>
      <c r="C604" s="287"/>
      <c r="D604" s="297"/>
      <c r="E604" s="28" t="s">
        <v>893</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87"/>
      <c r="B605" s="287"/>
      <c r="C605" s="287"/>
      <c r="D605" s="297"/>
      <c r="E605" s="28" t="s">
        <v>555</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87"/>
      <c r="B606" s="287"/>
      <c r="C606" s="287"/>
      <c r="D606" s="297"/>
      <c r="E606" s="28" t="s">
        <v>932</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87"/>
      <c r="B607" s="287"/>
      <c r="C607" s="287"/>
      <c r="D607" s="297"/>
      <c r="E607" s="28" t="s">
        <v>478</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87"/>
      <c r="B608" s="287"/>
      <c r="C608" s="287"/>
      <c r="D608" s="297"/>
      <c r="E608" s="28" t="s">
        <v>757</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87"/>
      <c r="B609" s="287"/>
      <c r="C609" s="287"/>
      <c r="D609" s="297"/>
      <c r="E609" s="28" t="s">
        <v>758</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87"/>
      <c r="B610" s="287"/>
      <c r="C610" s="287"/>
      <c r="D610" s="297"/>
      <c r="E610" s="28" t="s">
        <v>243</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87"/>
      <c r="B611" s="287"/>
      <c r="C611" s="287"/>
      <c r="D611" s="297"/>
      <c r="E611" s="28" t="s">
        <v>256</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87"/>
      <c r="B612" s="287"/>
      <c r="C612" s="287"/>
      <c r="D612" s="297"/>
      <c r="E612" s="28" t="s">
        <v>210</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87"/>
      <c r="B613" s="288"/>
      <c r="C613" s="287"/>
      <c r="D613" s="297"/>
      <c r="E613" s="28" t="s">
        <v>759</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94" t="s">
        <v>933</v>
      </c>
      <c r="B614" s="294" t="s">
        <v>934</v>
      </c>
      <c r="C614" s="294" t="s">
        <v>232</v>
      </c>
      <c r="D614" s="296" t="s">
        <v>325</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95"/>
      <c r="B615" s="295"/>
      <c r="C615" s="295"/>
      <c r="D615" s="297"/>
      <c r="E615" s="74" t="s">
        <v>695</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78"/>
      <c r="B616" s="278"/>
      <c r="C616" s="278"/>
      <c r="D616" s="298"/>
      <c r="E616" s="74" t="s">
        <v>734</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86" t="s">
        <v>935</v>
      </c>
      <c r="B617" s="286" t="s">
        <v>414</v>
      </c>
      <c r="C617" s="286" t="s">
        <v>326</v>
      </c>
      <c r="D617" s="296" t="s">
        <v>77</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3598525.89</v>
      </c>
      <c r="T617" s="60">
        <f t="shared" si="95"/>
        <v>7161503.23</v>
      </c>
      <c r="U617" s="60">
        <f t="shared" si="95"/>
        <v>8755635.24</v>
      </c>
      <c r="V617" s="60">
        <f t="shared" si="95"/>
        <v>8723759.120000001</v>
      </c>
      <c r="W617" s="60">
        <f t="shared" si="95"/>
        <v>-3.128661774098873E-10</v>
      </c>
      <c r="X617" s="60">
        <f t="shared" si="95"/>
        <v>53026803.02</v>
      </c>
      <c r="Y617" s="29">
        <f t="shared" si="93"/>
        <v>15209587.859999992</v>
      </c>
    </row>
    <row r="618" spans="1:25" ht="75">
      <c r="A618" s="287"/>
      <c r="B618" s="287"/>
      <c r="C618" s="287"/>
      <c r="D618" s="297"/>
      <c r="E618" s="73" t="s">
        <v>45</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c r="Y618" s="29">
        <f t="shared" si="93"/>
        <v>613600</v>
      </c>
    </row>
    <row r="619" spans="1:25" ht="43.5" customHeight="1" hidden="1">
      <c r="A619" s="287"/>
      <c r="B619" s="287"/>
      <c r="C619" s="287"/>
      <c r="D619" s="297"/>
      <c r="E619" s="73" t="s">
        <v>747</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87"/>
      <c r="B620" s="287"/>
      <c r="C620" s="287"/>
      <c r="D620" s="297"/>
      <c r="E620" s="73" t="s">
        <v>696</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87"/>
      <c r="B621" s="287"/>
      <c r="C621" s="287"/>
      <c r="D621" s="297"/>
      <c r="E621" s="73" t="s">
        <v>1095</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87"/>
      <c r="B622" s="287"/>
      <c r="C622" s="287"/>
      <c r="D622" s="297"/>
      <c r="E622" s="73" t="s">
        <v>639</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87"/>
      <c r="B623" s="287"/>
      <c r="C623" s="287"/>
      <c r="D623" s="297"/>
      <c r="E623" s="73" t="s">
        <v>365</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87"/>
      <c r="B624" s="287"/>
      <c r="C624" s="287"/>
      <c r="D624" s="297"/>
      <c r="E624" s="73" t="s">
        <v>366</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87"/>
      <c r="B625" s="287"/>
      <c r="C625" s="287"/>
      <c r="D625" s="297"/>
      <c r="E625" s="73" t="s">
        <v>1116</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87"/>
      <c r="B626" s="287"/>
      <c r="C626" s="287"/>
      <c r="D626" s="297"/>
      <c r="E626" s="73" t="s">
        <v>1117</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87"/>
      <c r="B627" s="287"/>
      <c r="C627" s="287"/>
      <c r="D627" s="297"/>
      <c r="E627" s="73" t="s">
        <v>1178</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c r="Y627" s="29">
        <f t="shared" si="93"/>
        <v>180480</v>
      </c>
    </row>
    <row r="628" spans="1:25" ht="65.25" customHeight="1">
      <c r="A628" s="287"/>
      <c r="B628" s="287"/>
      <c r="C628" s="287"/>
      <c r="D628" s="297"/>
      <c r="E628" s="73" t="s">
        <v>722</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c r="Y628" s="29">
        <f t="shared" si="93"/>
        <v>180560</v>
      </c>
    </row>
    <row r="629" spans="1:25" ht="79.5" customHeight="1">
      <c r="A629" s="287"/>
      <c r="B629" s="287"/>
      <c r="C629" s="287"/>
      <c r="D629" s="297"/>
      <c r="E629" s="73" t="s">
        <v>702</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87"/>
      <c r="B630" s="287"/>
      <c r="C630" s="287"/>
      <c r="D630" s="297"/>
      <c r="E630" s="73" t="s">
        <v>1124</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87"/>
      <c r="B631" s="287"/>
      <c r="C631" s="287"/>
      <c r="D631" s="297"/>
      <c r="E631" s="73" t="s">
        <v>790</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87"/>
      <c r="B632" s="287"/>
      <c r="C632" s="287"/>
      <c r="D632" s="297"/>
      <c r="E632" s="73" t="s">
        <v>203</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87"/>
      <c r="B633" s="287"/>
      <c r="C633" s="287"/>
      <c r="D633" s="297"/>
      <c r="E633" s="73" t="s">
        <v>1118</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87"/>
      <c r="B634" s="287"/>
      <c r="C634" s="287"/>
      <c r="D634" s="297"/>
      <c r="E634" s="73" t="s">
        <v>1119</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87"/>
      <c r="B635" s="287"/>
      <c r="C635" s="287"/>
      <c r="D635" s="297"/>
      <c r="E635" s="73" t="s">
        <v>209</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87"/>
      <c r="B636" s="287"/>
      <c r="C636" s="287"/>
      <c r="D636" s="297"/>
      <c r="E636" s="73" t="s">
        <v>367</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87"/>
      <c r="B637" s="287"/>
      <c r="C637" s="287"/>
      <c r="D637" s="297"/>
      <c r="E637" s="73" t="s">
        <v>512</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87"/>
      <c r="B638" s="287"/>
      <c r="C638" s="287"/>
      <c r="D638" s="297"/>
      <c r="E638" s="73" t="s">
        <v>1120</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87"/>
      <c r="B639" s="287"/>
      <c r="C639" s="287"/>
      <c r="D639" s="297"/>
      <c r="E639" s="73" t="s">
        <v>956</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87"/>
      <c r="B640" s="287"/>
      <c r="C640" s="287"/>
      <c r="D640" s="297"/>
      <c r="E640" s="73" t="s">
        <v>551</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87"/>
      <c r="B641" s="287"/>
      <c r="C641" s="287"/>
      <c r="D641" s="297"/>
      <c r="E641" s="73" t="s">
        <v>342</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c r="Y641" s="29">
        <f t="shared" si="93"/>
        <v>448000</v>
      </c>
    </row>
    <row r="642" spans="1:25" ht="56.25">
      <c r="A642" s="287"/>
      <c r="B642" s="287"/>
      <c r="C642" s="287"/>
      <c r="D642" s="297"/>
      <c r="E642" s="73" t="s">
        <v>394</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c r="T642" s="182">
        <f>306800+4000</f>
        <v>310800</v>
      </c>
      <c r="U642" s="182"/>
      <c r="V642" s="182"/>
      <c r="W642" s="29">
        <f t="shared" si="98"/>
        <v>0</v>
      </c>
      <c r="X642" s="29">
        <f>21450.2+1000000</f>
        <v>1021450.2</v>
      </c>
      <c r="Y642" s="29">
        <f t="shared" si="93"/>
        <v>201749.80000000005</v>
      </c>
    </row>
    <row r="643" spans="1:25" ht="79.5" customHeight="1">
      <c r="A643" s="287"/>
      <c r="B643" s="287"/>
      <c r="C643" s="287"/>
      <c r="D643" s="297"/>
      <c r="E643" s="73" t="s">
        <v>343</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87"/>
      <c r="B644" s="287"/>
      <c r="C644" s="287"/>
      <c r="D644" s="297"/>
      <c r="E644" s="73" t="s">
        <v>723</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87"/>
      <c r="B645" s="287"/>
      <c r="C645" s="287"/>
      <c r="D645" s="297"/>
      <c r="E645" s="73" t="s">
        <v>866</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87"/>
      <c r="B646" s="287"/>
      <c r="C646" s="287"/>
      <c r="D646" s="297"/>
      <c r="E646" s="73" t="s">
        <v>376</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87"/>
      <c r="B647" s="287"/>
      <c r="C647" s="287"/>
      <c r="D647" s="297"/>
      <c r="E647" s="73" t="s">
        <v>44</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87"/>
      <c r="B648" s="287"/>
      <c r="C648" s="287"/>
      <c r="D648" s="297"/>
      <c r="E648" s="73" t="s">
        <v>890</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c r="Y648" s="29">
        <f t="shared" si="99"/>
        <v>280000</v>
      </c>
    </row>
    <row r="649" spans="1:25" ht="44.25" customHeight="1">
      <c r="A649" s="287"/>
      <c r="B649" s="287"/>
      <c r="C649" s="287"/>
      <c r="D649" s="297"/>
      <c r="E649" s="73" t="s">
        <v>865</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87"/>
      <c r="B650" s="287"/>
      <c r="C650" s="287"/>
      <c r="D650" s="297"/>
      <c r="E650" s="73" t="s">
        <v>611</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87"/>
      <c r="B651" s="287"/>
      <c r="C651" s="287"/>
      <c r="D651" s="297"/>
      <c r="E651" s="73" t="s">
        <v>368</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87"/>
      <c r="B652" s="287"/>
      <c r="C652" s="287"/>
      <c r="D652" s="297"/>
      <c r="E652" s="73" t="s">
        <v>502</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87"/>
      <c r="B653" s="287"/>
      <c r="C653" s="287"/>
      <c r="D653" s="297"/>
      <c r="E653" s="73" t="s">
        <v>775</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87"/>
      <c r="B654" s="287"/>
      <c r="C654" s="287"/>
      <c r="D654" s="297"/>
      <c r="E654" s="73" t="s">
        <v>776</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c r="Y654" s="29">
        <f t="shared" si="99"/>
        <v>180000</v>
      </c>
    </row>
    <row r="655" spans="1:25" ht="75">
      <c r="A655" s="287"/>
      <c r="B655" s="287"/>
      <c r="C655" s="287"/>
      <c r="D655" s="297"/>
      <c r="E655" s="73" t="s">
        <v>1187</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c r="Y655" s="29">
        <f t="shared" si="99"/>
        <v>52800</v>
      </c>
    </row>
    <row r="656" spans="1:25" ht="84" customHeight="1" hidden="1">
      <c r="A656" s="287"/>
      <c r="B656" s="287"/>
      <c r="C656" s="287"/>
      <c r="D656" s="297"/>
      <c r="E656" s="73" t="s">
        <v>95</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87"/>
      <c r="B657" s="287"/>
      <c r="C657" s="287"/>
      <c r="D657" s="297"/>
      <c r="E657" s="73" t="s">
        <v>1188</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87"/>
      <c r="B658" s="287"/>
      <c r="C658" s="287"/>
      <c r="D658" s="297"/>
      <c r="E658" s="73" t="s">
        <v>344</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87"/>
      <c r="B659" s="287"/>
      <c r="C659" s="287"/>
      <c r="D659" s="297"/>
      <c r="E659" s="73" t="s">
        <v>131</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87"/>
      <c r="B660" s="287"/>
      <c r="C660" s="287"/>
      <c r="D660" s="297"/>
      <c r="E660" s="73" t="s">
        <v>760</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87"/>
      <c r="B661" s="287"/>
      <c r="C661" s="287"/>
      <c r="D661" s="297"/>
      <c r="E661" s="189" t="s">
        <v>439</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87"/>
      <c r="B662" s="287"/>
      <c r="C662" s="287"/>
      <c r="D662" s="297"/>
      <c r="E662" s="189" t="s">
        <v>1174</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87"/>
      <c r="B663" s="287"/>
      <c r="C663" s="287"/>
      <c r="D663" s="297"/>
      <c r="E663" s="73" t="s">
        <v>1082</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87"/>
      <c r="B664" s="287"/>
      <c r="C664" s="287"/>
      <c r="D664" s="297"/>
      <c r="E664" s="73" t="s">
        <v>248</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87"/>
      <c r="B665" s="287"/>
      <c r="C665" s="287"/>
      <c r="D665" s="297"/>
      <c r="E665" s="73" t="s">
        <v>979</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87"/>
      <c r="B666" s="287"/>
      <c r="C666" s="287"/>
      <c r="D666" s="297"/>
      <c r="E666" s="73" t="s">
        <v>1109</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87"/>
      <c r="B667" s="287"/>
      <c r="C667" s="287"/>
      <c r="D667" s="297"/>
      <c r="E667" s="73" t="s">
        <v>930</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87"/>
      <c r="B668" s="287"/>
      <c r="C668" s="287"/>
      <c r="D668" s="297"/>
      <c r="E668" s="73" t="s">
        <v>980</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87"/>
      <c r="B669" s="287"/>
      <c r="C669" s="287"/>
      <c r="D669" s="297"/>
      <c r="E669" s="73" t="s">
        <v>505</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40590.48999999999</v>
      </c>
    </row>
    <row r="670" spans="1:25" ht="54" hidden="1">
      <c r="A670" s="287"/>
      <c r="B670" s="287"/>
      <c r="C670" s="287"/>
      <c r="D670" s="297"/>
      <c r="E670" s="73" t="s">
        <v>981</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87"/>
      <c r="B671" s="287"/>
      <c r="C671" s="287"/>
      <c r="D671" s="297"/>
      <c r="E671" s="73" t="s">
        <v>1080</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87"/>
      <c r="B672" s="287"/>
      <c r="C672" s="287"/>
      <c r="D672" s="297"/>
      <c r="E672" s="73" t="s">
        <v>431</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87"/>
      <c r="B673" s="287"/>
      <c r="C673" s="287"/>
      <c r="D673" s="297"/>
      <c r="E673" s="73" t="s">
        <v>291</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87"/>
      <c r="B674" s="287"/>
      <c r="C674" s="287"/>
      <c r="D674" s="297"/>
      <c r="E674" s="73" t="s">
        <v>849</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87"/>
      <c r="B675" s="287"/>
      <c r="C675" s="287"/>
      <c r="D675" s="297"/>
      <c r="E675" s="73" t="s">
        <v>985</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87"/>
      <c r="B676" s="287"/>
      <c r="C676" s="287"/>
      <c r="D676" s="297"/>
      <c r="E676" s="73" t="s">
        <v>1033</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87"/>
      <c r="B677" s="287"/>
      <c r="C677" s="287"/>
      <c r="D677" s="297"/>
      <c r="E677" s="73" t="s">
        <v>1077</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87"/>
      <c r="B678" s="287"/>
      <c r="C678" s="287"/>
      <c r="D678" s="297"/>
      <c r="E678" s="73" t="s">
        <v>290</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87"/>
      <c r="B679" s="287"/>
      <c r="C679" s="287"/>
      <c r="D679" s="297"/>
      <c r="E679" s="73" t="s">
        <v>1108</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87"/>
      <c r="B680" s="287"/>
      <c r="C680" s="287"/>
      <c r="D680" s="297"/>
      <c r="E680" s="73" t="s">
        <v>1107</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87"/>
      <c r="B681" s="287"/>
      <c r="C681" s="287"/>
      <c r="D681" s="297"/>
      <c r="E681" s="73" t="s">
        <v>1035</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87"/>
      <c r="B682" s="287"/>
      <c r="C682" s="287"/>
      <c r="D682" s="297"/>
      <c r="E682" s="73" t="s">
        <v>178</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87"/>
      <c r="B683" s="287"/>
      <c r="C683" s="287"/>
      <c r="D683" s="297"/>
      <c r="E683" s="73" t="s">
        <v>1032</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87"/>
      <c r="B684" s="287"/>
      <c r="C684" s="287"/>
      <c r="D684" s="297"/>
      <c r="E684" s="73" t="s">
        <v>1110</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87"/>
      <c r="B685" s="287"/>
      <c r="C685" s="287"/>
      <c r="D685" s="297"/>
      <c r="E685" s="73" t="s">
        <v>1034</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87"/>
      <c r="B686" s="287"/>
      <c r="C686" s="287"/>
      <c r="D686" s="297"/>
      <c r="E686" s="73" t="s">
        <v>1159</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87"/>
      <c r="B687" s="287"/>
      <c r="C687" s="287"/>
      <c r="D687" s="297"/>
      <c r="E687" s="73" t="s">
        <v>761</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87"/>
      <c r="B688" s="287"/>
      <c r="C688" s="287"/>
      <c r="D688" s="297"/>
      <c r="E688" s="73" t="s">
        <v>848</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87"/>
      <c r="B689" s="287"/>
      <c r="C689" s="287"/>
      <c r="D689" s="297"/>
      <c r="E689" s="73" t="s">
        <v>1036</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87"/>
      <c r="B690" s="287"/>
      <c r="C690" s="287"/>
      <c r="D690" s="297"/>
      <c r="E690" s="73" t="s">
        <v>983</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87"/>
      <c r="B691" s="287"/>
      <c r="C691" s="287"/>
      <c r="D691" s="297"/>
      <c r="E691" s="73" t="s">
        <v>292</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87"/>
      <c r="B692" s="287"/>
      <c r="C692" s="287"/>
      <c r="D692" s="297"/>
      <c r="E692" s="73" t="s">
        <v>982</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c r="Y692" s="29">
        <f t="shared" si="99"/>
        <v>237915</v>
      </c>
    </row>
    <row r="693" spans="1:25" ht="156.75" customHeight="1">
      <c r="A693" s="287"/>
      <c r="B693" s="287"/>
      <c r="C693" s="287"/>
      <c r="D693" s="297"/>
      <c r="E693" s="189" t="s">
        <v>1098</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87"/>
      <c r="B694" s="287"/>
      <c r="C694" s="287"/>
      <c r="D694" s="297"/>
      <c r="E694" s="73" t="s">
        <v>984</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87"/>
      <c r="B695" s="287"/>
      <c r="C695" s="287"/>
      <c r="D695" s="297"/>
      <c r="E695" s="73" t="s">
        <v>1106</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87"/>
      <c r="B696" s="287"/>
      <c r="C696" s="287"/>
      <c r="D696" s="297"/>
      <c r="E696" s="189" t="s">
        <v>453</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87"/>
      <c r="B697" s="287"/>
      <c r="C697" s="287"/>
      <c r="D697" s="297"/>
      <c r="E697" s="73" t="s">
        <v>986</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87"/>
      <c r="B698" s="287"/>
      <c r="C698" s="287"/>
      <c r="D698" s="297"/>
      <c r="E698" s="73" t="s">
        <v>255</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87"/>
      <c r="B699" s="287"/>
      <c r="C699" s="287"/>
      <c r="D699" s="297"/>
      <c r="E699" s="73" t="s">
        <v>1112</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87"/>
      <c r="B700" s="287"/>
      <c r="C700" s="287"/>
      <c r="D700" s="297"/>
      <c r="E700" s="73" t="s">
        <v>94</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87"/>
      <c r="B701" s="287"/>
      <c r="C701" s="287"/>
      <c r="D701" s="297"/>
      <c r="E701" s="73" t="s">
        <v>1031</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87"/>
      <c r="B702" s="287"/>
      <c r="C702" s="287"/>
      <c r="D702" s="297"/>
      <c r="E702" s="73" t="s">
        <v>964</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87"/>
      <c r="B703" s="287"/>
      <c r="C703" s="287"/>
      <c r="D703" s="297"/>
      <c r="E703" s="73" t="s">
        <v>1111</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87"/>
      <c r="B704" s="287"/>
      <c r="C704" s="287"/>
      <c r="D704" s="297"/>
      <c r="E704" s="73" t="s">
        <v>1122</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87"/>
      <c r="B705" s="287"/>
      <c r="C705" s="287"/>
      <c r="D705" s="297"/>
      <c r="E705" s="189" t="s">
        <v>1113</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87"/>
      <c r="B706" s="287"/>
      <c r="C706" s="287"/>
      <c r="D706" s="297"/>
      <c r="E706" s="189" t="s">
        <v>361</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87"/>
      <c r="B707" s="287"/>
      <c r="C707" s="287"/>
      <c r="D707" s="297"/>
      <c r="E707" s="73" t="s">
        <v>1154</v>
      </c>
      <c r="F707" s="105">
        <f t="shared" si="101"/>
        <v>2034000</v>
      </c>
      <c r="G707" s="114">
        <v>1</v>
      </c>
      <c r="H707" s="105">
        <f t="shared" si="100"/>
        <v>2034000</v>
      </c>
      <c r="I707" s="222">
        <v>3132</v>
      </c>
      <c r="J707" s="54">
        <v>2034000</v>
      </c>
      <c r="K707" s="182"/>
      <c r="L707" s="182"/>
      <c r="M707" s="182">
        <v>203400</v>
      </c>
      <c r="N707" s="182"/>
      <c r="O707" s="182"/>
      <c r="P707" s="182"/>
      <c r="Q707" s="182"/>
      <c r="R707" s="182"/>
      <c r="S707" s="182"/>
      <c r="T707" s="182"/>
      <c r="U707" s="182">
        <v>915300</v>
      </c>
      <c r="V707" s="182">
        <v>915300</v>
      </c>
      <c r="W707" s="29">
        <f t="shared" si="102"/>
        <v>0</v>
      </c>
      <c r="X707" s="29">
        <f>57425.03+133991.74</f>
        <v>191416.77</v>
      </c>
      <c r="Y707" s="29">
        <f t="shared" si="99"/>
        <v>11983.23000000001</v>
      </c>
    </row>
    <row r="708" spans="1:25" ht="56.25">
      <c r="A708" s="287"/>
      <c r="B708" s="287"/>
      <c r="C708" s="287"/>
      <c r="D708" s="297"/>
      <c r="E708" s="73" t="s">
        <v>1156</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c r="T708" s="182"/>
      <c r="U708" s="182">
        <f>1201000-1201000</f>
        <v>0</v>
      </c>
      <c r="V708" s="182">
        <f>161512.18-97237</f>
        <v>64275.17999999999</v>
      </c>
      <c r="W708" s="29">
        <f t="shared" si="102"/>
        <v>0</v>
      </c>
      <c r="X708" s="29">
        <f>1100000+1156000+18212.82+1065275</f>
        <v>3339487.82</v>
      </c>
      <c r="Y708" s="29">
        <f t="shared" si="99"/>
        <v>0</v>
      </c>
    </row>
    <row r="709" spans="1:25" ht="37.5">
      <c r="A709" s="287"/>
      <c r="B709" s="287"/>
      <c r="C709" s="287"/>
      <c r="D709" s="297"/>
      <c r="E709" s="73" t="s">
        <v>1081</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87"/>
      <c r="B710" s="287"/>
      <c r="C710" s="287"/>
      <c r="D710" s="297"/>
      <c r="E710" s="73" t="s">
        <v>1152</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87"/>
      <c r="B711" s="287"/>
      <c r="C711" s="287"/>
      <c r="D711" s="297"/>
      <c r="E711" s="73" t="s">
        <v>1078</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87"/>
      <c r="B712" s="287"/>
      <c r="C712" s="287"/>
      <c r="D712" s="297"/>
      <c r="E712" s="73" t="s">
        <v>1153</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87"/>
      <c r="B713" s="287"/>
      <c r="C713" s="287"/>
      <c r="D713" s="297"/>
      <c r="E713" s="189" t="s">
        <v>122</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87"/>
      <c r="B714" s="287"/>
      <c r="C714" s="287"/>
      <c r="D714" s="297"/>
      <c r="E714" s="73" t="s">
        <v>892</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f>
        <v>0</v>
      </c>
      <c r="T714" s="182">
        <f>536900-536900</f>
        <v>0</v>
      </c>
      <c r="U714" s="182">
        <f>75166-75166</f>
        <v>0</v>
      </c>
      <c r="V714" s="182">
        <f>153400-153400+722589.2</f>
        <v>722589.2</v>
      </c>
      <c r="W714" s="29">
        <f t="shared" si="102"/>
        <v>0</v>
      </c>
      <c r="X714" s="29">
        <f>68000</f>
        <v>68000</v>
      </c>
      <c r="Y714" s="29">
        <f t="shared" si="103"/>
        <v>128310.80000000005</v>
      </c>
    </row>
    <row r="715" spans="1:25" ht="37.5">
      <c r="A715" s="287"/>
      <c r="B715" s="287"/>
      <c r="C715" s="287"/>
      <c r="D715" s="297"/>
      <c r="E715" s="73" t="s">
        <v>1157</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87"/>
      <c r="B716" s="287"/>
      <c r="C716" s="287"/>
      <c r="D716" s="297"/>
      <c r="E716" s="73" t="s">
        <v>539</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173016.25999999978</v>
      </c>
    </row>
    <row r="717" spans="1:25" ht="37.5">
      <c r="A717" s="287"/>
      <c r="B717" s="287"/>
      <c r="C717" s="287"/>
      <c r="D717" s="297"/>
      <c r="E717" s="73" t="s">
        <v>616</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c r="T717" s="182"/>
      <c r="U717" s="182"/>
      <c r="V717" s="182"/>
      <c r="W717" s="29">
        <f t="shared" si="102"/>
        <v>0</v>
      </c>
      <c r="X717" s="29">
        <f>2533359+1399329+550855.11+10835.8+27896.98+8030.76</f>
        <v>4530306.65</v>
      </c>
      <c r="Y717" s="29">
        <f t="shared" si="103"/>
        <v>676148.3499999996</v>
      </c>
    </row>
    <row r="718" spans="1:25" ht="37.5">
      <c r="A718" s="287"/>
      <c r="B718" s="287"/>
      <c r="C718" s="287"/>
      <c r="D718" s="297"/>
      <c r="E718" s="73" t="s">
        <v>51</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87"/>
      <c r="B719" s="287"/>
      <c r="C719" s="287"/>
      <c r="D719" s="297"/>
      <c r="E719" s="73" t="s">
        <v>648</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87"/>
      <c r="B720" s="287"/>
      <c r="C720" s="287"/>
      <c r="D720" s="297"/>
      <c r="E720" s="73" t="s">
        <v>354</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f>
        <v>551054.7599999998</v>
      </c>
      <c r="U720" s="182">
        <f>3165057.24+98238</f>
        <v>3263295.24</v>
      </c>
      <c r="V720" s="182">
        <f>14650</f>
        <v>14650</v>
      </c>
      <c r="W720" s="29">
        <f t="shared" si="102"/>
        <v>0</v>
      </c>
      <c r="X720" s="29"/>
      <c r="Y720" s="29">
        <f t="shared" si="103"/>
        <v>0</v>
      </c>
    </row>
    <row r="721" spans="1:25" ht="56.25">
      <c r="A721" s="287"/>
      <c r="B721" s="287"/>
      <c r="C721" s="287"/>
      <c r="D721" s="297"/>
      <c r="E721" s="73" t="s">
        <v>538</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87"/>
      <c r="B722" s="287"/>
      <c r="C722" s="287"/>
      <c r="D722" s="297"/>
      <c r="E722" s="73" t="s">
        <v>444</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87"/>
      <c r="B723" s="287"/>
      <c r="C723" s="287"/>
      <c r="D723" s="297"/>
      <c r="E723" s="73" t="s">
        <v>409</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87"/>
      <c r="B724" s="287"/>
      <c r="C724" s="287"/>
      <c r="D724" s="297"/>
      <c r="E724" s="73" t="s">
        <v>410</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87"/>
      <c r="B725" s="287"/>
      <c r="C725" s="287"/>
      <c r="D725" s="297"/>
      <c r="E725" s="73" t="s">
        <v>1177</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87"/>
      <c r="B726" s="287"/>
      <c r="C726" s="287"/>
      <c r="D726" s="297"/>
      <c r="E726" s="73" t="s">
        <v>1179</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87"/>
      <c r="B727" s="287"/>
      <c r="C727" s="287"/>
      <c r="D727" s="297"/>
      <c r="E727" s="73" t="s">
        <v>50</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87"/>
      <c r="B728" s="287"/>
      <c r="C728" s="287"/>
      <c r="D728" s="297"/>
      <c r="E728" s="73" t="s">
        <v>1151</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87"/>
      <c r="B729" s="287"/>
      <c r="C729" s="287"/>
      <c r="D729" s="297"/>
      <c r="E729" s="73" t="s">
        <v>1029</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87"/>
      <c r="B730" s="287"/>
      <c r="C730" s="287"/>
      <c r="D730" s="297"/>
      <c r="E730" s="73" t="s">
        <v>1155</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87"/>
      <c r="B731" s="287"/>
      <c r="C731" s="287"/>
      <c r="D731" s="297"/>
      <c r="E731" s="73" t="s">
        <v>39</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87"/>
      <c r="B732" s="287"/>
      <c r="C732" s="287"/>
      <c r="D732" s="297"/>
      <c r="E732" s="73" t="s">
        <v>504</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87"/>
      <c r="B733" s="287"/>
      <c r="C733" s="287"/>
      <c r="D733" s="297"/>
      <c r="E733" s="73" t="s">
        <v>339</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f>
        <v>401004</v>
      </c>
      <c r="T733" s="182">
        <f>28348+246000+439068-700000+41554.92</f>
        <v>54970.92</v>
      </c>
      <c r="U733" s="182">
        <f>1472356+3920000-3920000-1016660+688500+836000+331000</f>
        <v>2311196</v>
      </c>
      <c r="V733" s="182">
        <f>2423340-1790000-633340+360445.08</f>
        <v>360445.08</v>
      </c>
      <c r="W733" s="29">
        <f t="shared" si="102"/>
        <v>0</v>
      </c>
      <c r="X733" s="29">
        <f>159000+364000+191373.72+137000+127000+2799619.35+230144.75+309727.82+3000000+582880.42+700000+1035000+25000+31000+46837+935250.2</f>
        <v>10673833.26</v>
      </c>
      <c r="Y733" s="29">
        <f t="shared" si="103"/>
        <v>1347122.7400000002</v>
      </c>
    </row>
    <row r="734" spans="1:25" ht="37.5">
      <c r="A734" s="287"/>
      <c r="B734" s="287"/>
      <c r="C734" s="287"/>
      <c r="D734" s="297"/>
      <c r="E734" s="73" t="s">
        <v>1183</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f>
        <v>2500602.06</v>
      </c>
      <c r="Y734" s="29">
        <f t="shared" si="103"/>
        <v>1434539.67</v>
      </c>
    </row>
    <row r="735" spans="1:25" ht="56.25">
      <c r="A735" s="287"/>
      <c r="B735" s="287"/>
      <c r="C735" s="287"/>
      <c r="D735" s="297"/>
      <c r="E735" s="73" t="s">
        <v>41</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87"/>
      <c r="B736" s="287"/>
      <c r="C736" s="287"/>
      <c r="D736" s="297"/>
      <c r="E736" s="73" t="s">
        <v>411</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87"/>
      <c r="B737" s="287"/>
      <c r="C737" s="287"/>
      <c r="D737" s="297"/>
      <c r="E737" s="73" t="s">
        <v>1175</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c r="Y737" s="29">
        <f t="shared" si="103"/>
        <v>117000</v>
      </c>
    </row>
    <row r="738" spans="1:25" ht="56.25">
      <c r="A738" s="287"/>
      <c r="B738" s="287"/>
      <c r="C738" s="287"/>
      <c r="D738" s="297"/>
      <c r="E738" s="73" t="s">
        <v>1176</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c r="Y738" s="29">
        <f t="shared" si="103"/>
        <v>116000</v>
      </c>
    </row>
    <row r="739" spans="1:25" ht="60" customHeight="1">
      <c r="A739" s="287"/>
      <c r="B739" s="287"/>
      <c r="C739" s="287"/>
      <c r="D739" s="297"/>
      <c r="E739" s="73" t="s">
        <v>258</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87"/>
      <c r="B740" s="287"/>
      <c r="C740" s="287"/>
      <c r="D740" s="297"/>
      <c r="E740" s="73" t="s">
        <v>416</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87"/>
      <c r="B741" s="287"/>
      <c r="C741" s="287"/>
      <c r="D741" s="297"/>
      <c r="E741" s="73" t="s">
        <v>586</v>
      </c>
      <c r="F741" s="105"/>
      <c r="G741" s="114"/>
      <c r="H741" s="105"/>
      <c r="I741" s="222">
        <v>3142</v>
      </c>
      <c r="J741" s="54">
        <v>446000</v>
      </c>
      <c r="K741" s="182"/>
      <c r="L741" s="182"/>
      <c r="M741" s="182"/>
      <c r="N741" s="182"/>
      <c r="O741" s="182"/>
      <c r="P741" s="182">
        <f>446000</f>
        <v>446000</v>
      </c>
      <c r="Q741" s="182"/>
      <c r="R741" s="182"/>
      <c r="S741" s="182">
        <f>-402116</f>
        <v>-402116</v>
      </c>
      <c r="T741" s="182">
        <f>152144.93</f>
        <v>152144.93</v>
      </c>
      <c r="U741" s="182">
        <f>100000-100000+7971.07</f>
        <v>7971.07</v>
      </c>
      <c r="V741" s="182">
        <f>346000-346000+242000</f>
        <v>242000</v>
      </c>
      <c r="W741" s="29">
        <f>J741-K741-L741-M741-N741-O741-P741-Q741-R741-S741-T741-U741-V741</f>
        <v>0</v>
      </c>
      <c r="X741" s="29"/>
      <c r="Y741" s="29">
        <f t="shared" si="103"/>
        <v>43884</v>
      </c>
    </row>
    <row r="742" spans="1:25" ht="56.25">
      <c r="A742" s="287"/>
      <c r="B742" s="287"/>
      <c r="C742" s="287"/>
      <c r="D742" s="297"/>
      <c r="E742" s="73" t="s">
        <v>592</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87"/>
      <c r="B743" s="287"/>
      <c r="C743" s="287"/>
      <c r="D743" s="297"/>
      <c r="E743" s="73" t="s">
        <v>362</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87"/>
      <c r="B744" s="287"/>
      <c r="C744" s="287"/>
      <c r="D744" s="297"/>
      <c r="E744" s="73" t="s">
        <v>208</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87"/>
      <c r="B745" s="287"/>
      <c r="C745" s="287"/>
      <c r="D745" s="297"/>
      <c r="E745" s="73" t="s">
        <v>412</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87"/>
      <c r="B746" s="287"/>
      <c r="C746" s="287"/>
      <c r="D746" s="297"/>
      <c r="E746" s="73" t="s">
        <v>40</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c r="Y746" s="29">
        <f t="shared" si="103"/>
        <v>103000</v>
      </c>
    </row>
    <row r="747" spans="1:25" ht="56.25">
      <c r="A747" s="287"/>
      <c r="B747" s="287"/>
      <c r="C747" s="287"/>
      <c r="D747" s="297"/>
      <c r="E747" s="73" t="s">
        <v>413</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87"/>
      <c r="B748" s="288"/>
      <c r="C748" s="287"/>
      <c r="D748" s="297"/>
      <c r="E748" s="73" t="s">
        <v>417</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92" t="s">
        <v>5</v>
      </c>
      <c r="B749" s="294" t="s">
        <v>831</v>
      </c>
      <c r="C749" s="292" t="s">
        <v>237</v>
      </c>
      <c r="D749" s="279" t="s">
        <v>6</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6759524.760000001</v>
      </c>
      <c r="T749" s="60">
        <f t="shared" si="104"/>
        <v>7138787.35</v>
      </c>
      <c r="U749" s="60">
        <f t="shared" si="104"/>
        <v>7631328</v>
      </c>
      <c r="V749" s="60">
        <f t="shared" si="104"/>
        <v>20333253.48</v>
      </c>
      <c r="W749" s="60">
        <f t="shared" si="104"/>
        <v>7.275957614183426E-12</v>
      </c>
      <c r="X749" s="60">
        <f t="shared" si="104"/>
        <v>39084812.05</v>
      </c>
      <c r="Y749" s="29">
        <f t="shared" si="103"/>
        <v>10983910.600000001</v>
      </c>
    </row>
    <row r="750" spans="1:25" ht="42" customHeight="1">
      <c r="A750" s="292"/>
      <c r="B750" s="295"/>
      <c r="C750" s="292"/>
      <c r="D750" s="279"/>
      <c r="E750" s="75" t="s">
        <v>637</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44075.05000000028</v>
      </c>
    </row>
    <row r="751" spans="1:25" ht="75">
      <c r="A751" s="292"/>
      <c r="B751" s="295"/>
      <c r="C751" s="292"/>
      <c r="D751" s="279"/>
      <c r="E751" s="73" t="s">
        <v>1071</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44075.05000000028</v>
      </c>
    </row>
    <row r="752" spans="1:25" ht="63" customHeight="1">
      <c r="A752" s="292"/>
      <c r="B752" s="295"/>
      <c r="C752" s="292"/>
      <c r="D752" s="279"/>
      <c r="E752" s="73" t="s">
        <v>601</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92"/>
      <c r="B753" s="295"/>
      <c r="C753" s="292"/>
      <c r="D753" s="279"/>
      <c r="E753" s="75" t="s">
        <v>847</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92"/>
      <c r="B754" s="295"/>
      <c r="C754" s="292"/>
      <c r="D754" s="27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92"/>
      <c r="B755" s="295"/>
      <c r="C755" s="292"/>
      <c r="D755" s="27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92"/>
      <c r="B756" s="295"/>
      <c r="C756" s="292"/>
      <c r="D756" s="279"/>
      <c r="E756" s="78" t="s">
        <v>578</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427016.8</v>
      </c>
      <c r="Y756" s="29">
        <f t="shared" si="103"/>
        <v>1953481.2</v>
      </c>
    </row>
    <row r="757" spans="1:25" ht="176.25" customHeight="1">
      <c r="A757" s="292"/>
      <c r="B757" s="295"/>
      <c r="C757" s="292"/>
      <c r="D757" s="279"/>
      <c r="E757" s="190" t="s">
        <v>241</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92"/>
      <c r="B758" s="295"/>
      <c r="C758" s="292"/>
      <c r="D758" s="279"/>
      <c r="E758" s="80" t="s">
        <v>21</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92"/>
      <c r="B759" s="295"/>
      <c r="C759" s="292"/>
      <c r="D759" s="279"/>
      <c r="E759" s="80" t="s">
        <v>948</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92"/>
      <c r="B760" s="295"/>
      <c r="C760" s="292"/>
      <c r="D760" s="279"/>
      <c r="E760" s="80" t="s">
        <v>579</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92"/>
      <c r="B761" s="295"/>
      <c r="C761" s="292"/>
      <c r="D761" s="279"/>
      <c r="E761" s="80" t="s">
        <v>215</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92"/>
      <c r="B762" s="295"/>
      <c r="C762" s="292"/>
      <c r="D762" s="279"/>
      <c r="E762" s="28" t="s">
        <v>700</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92"/>
      <c r="B763" s="295"/>
      <c r="C763" s="292"/>
      <c r="D763" s="279"/>
      <c r="E763" s="28" t="s">
        <v>36</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92"/>
      <c r="B764" s="295"/>
      <c r="C764" s="292"/>
      <c r="D764" s="279"/>
      <c r="E764" s="28" t="s">
        <v>374</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92"/>
      <c r="B765" s="295"/>
      <c r="C765" s="292"/>
      <c r="D765" s="279"/>
      <c r="E765" s="28" t="s">
        <v>395</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92"/>
      <c r="B766" s="295"/>
      <c r="C766" s="292"/>
      <c r="D766" s="279"/>
      <c r="E766" s="28" t="s">
        <v>989</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92"/>
      <c r="B767" s="295"/>
      <c r="C767" s="292"/>
      <c r="D767" s="279"/>
      <c r="E767" s="28" t="s">
        <v>707</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f>
        <v>11614.800000000001</v>
      </c>
      <c r="Y767" s="29">
        <f t="shared" si="103"/>
        <v>80385.2</v>
      </c>
    </row>
    <row r="768" spans="1:25" ht="56.25">
      <c r="A768" s="292"/>
      <c r="B768" s="295"/>
      <c r="C768" s="292"/>
      <c r="D768" s="279"/>
      <c r="E768" s="28" t="s">
        <v>177</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92"/>
      <c r="B769" s="295"/>
      <c r="C769" s="292"/>
      <c r="D769" s="279"/>
      <c r="E769" s="28" t="s">
        <v>912</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92"/>
      <c r="B770" s="295"/>
      <c r="C770" s="292"/>
      <c r="D770" s="279"/>
      <c r="E770" s="28" t="s">
        <v>659</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92"/>
      <c r="B771" s="295"/>
      <c r="C771" s="292"/>
      <c r="D771" s="279"/>
      <c r="E771" s="28" t="s">
        <v>660</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92"/>
      <c r="B772" s="295"/>
      <c r="C772" s="292"/>
      <c r="D772" s="279"/>
      <c r="E772" s="28" t="s">
        <v>661</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c r="Y772" s="29">
        <f t="shared" si="103"/>
        <v>35420</v>
      </c>
    </row>
    <row r="773" spans="1:25" ht="56.25">
      <c r="A773" s="292"/>
      <c r="B773" s="295"/>
      <c r="C773" s="292"/>
      <c r="D773" s="279"/>
      <c r="E773" s="28" t="s">
        <v>662</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c r="Y773" s="29">
        <f t="shared" si="103"/>
        <v>35420</v>
      </c>
    </row>
    <row r="774" spans="1:25" ht="56.25">
      <c r="A774" s="292"/>
      <c r="B774" s="295"/>
      <c r="C774" s="292"/>
      <c r="D774" s="279"/>
      <c r="E774" s="28" t="s">
        <v>962</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c r="Y774" s="29">
        <f aca="true" t="shared" si="107" ref="Y774:Y837">K774+L774+M774+N774+O774+P774+Q774+R774+S774-X774</f>
        <v>35880</v>
      </c>
    </row>
    <row r="775" spans="1:25" ht="56.25">
      <c r="A775" s="292"/>
      <c r="B775" s="295"/>
      <c r="C775" s="292"/>
      <c r="D775" s="279"/>
      <c r="E775" s="28" t="s">
        <v>363</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92"/>
      <c r="B776" s="295"/>
      <c r="C776" s="292"/>
      <c r="D776" s="279"/>
      <c r="E776" s="28" t="s">
        <v>963</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92"/>
      <c r="B777" s="295"/>
      <c r="C777" s="292"/>
      <c r="D777" s="279"/>
      <c r="E777" s="28" t="s">
        <v>697</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92"/>
      <c r="B778" s="295"/>
      <c r="C778" s="292"/>
      <c r="D778" s="279"/>
      <c r="E778" s="28" t="s">
        <v>698</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92"/>
      <c r="B779" s="295"/>
      <c r="C779" s="292"/>
      <c r="D779" s="279"/>
      <c r="E779" s="28" t="s">
        <v>965</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92"/>
      <c r="B780" s="295"/>
      <c r="C780" s="292"/>
      <c r="D780" s="279"/>
      <c r="E780" s="28" t="s">
        <v>966</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92"/>
      <c r="B781" s="295"/>
      <c r="C781" s="292"/>
      <c r="D781" s="279"/>
      <c r="E781" s="28" t="s">
        <v>54</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92"/>
      <c r="B782" s="295"/>
      <c r="C782" s="292"/>
      <c r="D782" s="279"/>
      <c r="E782" s="28" t="s">
        <v>61</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92"/>
      <c r="B783" s="295"/>
      <c r="C783" s="292"/>
      <c r="D783" s="279"/>
      <c r="E783" s="28" t="s">
        <v>62</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92"/>
      <c r="B784" s="295"/>
      <c r="C784" s="292"/>
      <c r="D784" s="279"/>
      <c r="E784" s="28" t="s">
        <v>634</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92"/>
      <c r="B785" s="295"/>
      <c r="C785" s="292"/>
      <c r="D785" s="279"/>
      <c r="E785" s="28" t="s">
        <v>635</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92"/>
      <c r="B786" s="295"/>
      <c r="C786" s="292"/>
      <c r="D786" s="279"/>
      <c r="E786" s="28" t="s">
        <v>636</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f>
        <v>13281.4</v>
      </c>
      <c r="Y786" s="29">
        <f t="shared" si="107"/>
        <v>146798.6</v>
      </c>
    </row>
    <row r="787" spans="1:25" ht="56.25">
      <c r="A787" s="292"/>
      <c r="B787" s="295"/>
      <c r="C787" s="292"/>
      <c r="D787" s="279"/>
      <c r="E787" s="28" t="s">
        <v>364</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92"/>
      <c r="B788" s="295"/>
      <c r="C788" s="292"/>
      <c r="D788" s="279"/>
      <c r="E788" s="28" t="s">
        <v>655</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92"/>
      <c r="B789" s="295"/>
      <c r="C789" s="292"/>
      <c r="D789" s="279"/>
      <c r="E789" s="28" t="s">
        <v>430</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92"/>
      <c r="B790" s="295"/>
      <c r="C790" s="292"/>
      <c r="D790" s="279"/>
      <c r="E790" s="28" t="s">
        <v>43</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92"/>
      <c r="B791" s="295"/>
      <c r="C791" s="292"/>
      <c r="D791" s="279"/>
      <c r="E791" s="28" t="s">
        <v>121</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92"/>
      <c r="B792" s="295"/>
      <c r="C792" s="292"/>
      <c r="D792" s="279"/>
      <c r="E792" s="28" t="s">
        <v>194</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92"/>
      <c r="B793" s="295"/>
      <c r="C793" s="292"/>
      <c r="D793" s="279"/>
      <c r="E793" s="28" t="s">
        <v>268</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92"/>
      <c r="B794" s="295"/>
      <c r="C794" s="292"/>
      <c r="D794" s="279"/>
      <c r="E794" s="78" t="s">
        <v>118</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3752172.820000001</v>
      </c>
      <c r="Y794" s="29">
        <f t="shared" si="107"/>
        <v>2188709.179999999</v>
      </c>
    </row>
    <row r="795" spans="1:25" ht="79.5" customHeight="1">
      <c r="A795" s="292"/>
      <c r="B795" s="295"/>
      <c r="C795" s="292"/>
      <c r="D795" s="279"/>
      <c r="E795" s="72" t="s">
        <v>553</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92"/>
      <c r="B796" s="295"/>
      <c r="C796" s="292"/>
      <c r="D796" s="279"/>
      <c r="E796" s="190" t="s">
        <v>676</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92"/>
      <c r="B797" s="295"/>
      <c r="C797" s="292"/>
      <c r="D797" s="279"/>
      <c r="E797" s="80" t="s">
        <v>22</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92"/>
      <c r="B798" s="295"/>
      <c r="C798" s="292"/>
      <c r="D798" s="279"/>
      <c r="E798" s="80" t="s">
        <v>100</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92"/>
      <c r="B799" s="295"/>
      <c r="C799" s="292"/>
      <c r="D799" s="279"/>
      <c r="E799" s="72" t="s">
        <v>432</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92"/>
      <c r="B800" s="295"/>
      <c r="C800" s="292"/>
      <c r="D800" s="279"/>
      <c r="E800" s="72" t="s">
        <v>263</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92"/>
      <c r="B801" s="295"/>
      <c r="C801" s="292"/>
      <c r="D801" s="279"/>
      <c r="E801" s="72" t="s">
        <v>264</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92"/>
      <c r="B802" s="295"/>
      <c r="C802" s="292"/>
      <c r="D802" s="279"/>
      <c r="E802" s="72" t="s">
        <v>580</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92"/>
      <c r="B803" s="295"/>
      <c r="C803" s="292"/>
      <c r="D803" s="279"/>
      <c r="E803" s="72" t="s">
        <v>581</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92"/>
      <c r="B804" s="295"/>
      <c r="C804" s="292"/>
      <c r="D804" s="279"/>
      <c r="E804" s="72" t="s">
        <v>1190</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92"/>
      <c r="B805" s="295"/>
      <c r="C805" s="292"/>
      <c r="D805" s="279"/>
      <c r="E805" s="72" t="s">
        <v>875</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92"/>
      <c r="B806" s="295"/>
      <c r="C806" s="292"/>
      <c r="D806" s="279"/>
      <c r="E806" s="72" t="s">
        <v>786</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92"/>
      <c r="B807" s="295"/>
      <c r="C807" s="292"/>
      <c r="D807" s="279"/>
      <c r="E807" s="72" t="s">
        <v>787</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92"/>
      <c r="B808" s="295"/>
      <c r="C808" s="292"/>
      <c r="D808" s="279"/>
      <c r="E808" s="72" t="s">
        <v>377</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92"/>
      <c r="B809" s="295"/>
      <c r="C809" s="292"/>
      <c r="D809" s="279"/>
      <c r="E809" s="72" t="s">
        <v>575</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f>
        <v>115185.6</v>
      </c>
      <c r="Y809" s="29">
        <f t="shared" si="107"/>
        <v>211314.4</v>
      </c>
    </row>
    <row r="810" spans="1:25" ht="36" hidden="1">
      <c r="A810" s="292"/>
      <c r="B810" s="295"/>
      <c r="C810" s="292"/>
      <c r="D810" s="279"/>
      <c r="E810" s="72" t="s">
        <v>13</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92"/>
      <c r="B811" s="295"/>
      <c r="C811" s="292"/>
      <c r="D811" s="279"/>
      <c r="E811" s="72" t="s">
        <v>929</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f>
        <v>93273.59999999999</v>
      </c>
      <c r="Y811" s="29">
        <f t="shared" si="107"/>
        <v>106726.40000000001</v>
      </c>
    </row>
    <row r="812" spans="1:25" ht="75">
      <c r="A812" s="292"/>
      <c r="B812" s="295"/>
      <c r="C812" s="292"/>
      <c r="D812" s="279"/>
      <c r="E812" s="72" t="s">
        <v>240</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92"/>
      <c r="B813" s="295"/>
      <c r="C813" s="292"/>
      <c r="D813" s="279"/>
      <c r="E813" s="72" t="s">
        <v>274</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f>
        <v>56428.2</v>
      </c>
      <c r="Y813" s="29">
        <f t="shared" si="107"/>
        <v>59571.8</v>
      </c>
    </row>
    <row r="814" spans="1:25" ht="56.25">
      <c r="A814" s="292"/>
      <c r="B814" s="295"/>
      <c r="C814" s="292"/>
      <c r="D814" s="279"/>
      <c r="E814" s="72" t="s">
        <v>1060</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92"/>
      <c r="B815" s="295"/>
      <c r="C815" s="292"/>
      <c r="D815" s="279"/>
      <c r="E815" s="72" t="s">
        <v>470</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92"/>
      <c r="B816" s="295"/>
      <c r="C816" s="292"/>
      <c r="D816" s="279"/>
      <c r="E816" s="72" t="s">
        <v>323</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f>
        <v>113878.2</v>
      </c>
      <c r="Y816" s="29">
        <f t="shared" si="107"/>
        <v>118121.8</v>
      </c>
    </row>
    <row r="817" spans="1:25" ht="56.25">
      <c r="A817" s="292"/>
      <c r="B817" s="295"/>
      <c r="C817" s="292"/>
      <c r="D817" s="279"/>
      <c r="E817" s="72" t="s">
        <v>654</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92"/>
      <c r="B818" s="295"/>
      <c r="C818" s="292"/>
      <c r="D818" s="279"/>
      <c r="E818" s="72" t="s">
        <v>945</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92"/>
      <c r="B819" s="295"/>
      <c r="C819" s="292"/>
      <c r="D819" s="279"/>
      <c r="E819" s="72" t="s">
        <v>220</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92"/>
      <c r="B820" s="295"/>
      <c r="C820" s="292"/>
      <c r="D820" s="279"/>
      <c r="E820" s="72" t="s">
        <v>221</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92"/>
      <c r="B821" s="295"/>
      <c r="C821" s="292"/>
      <c r="D821" s="279"/>
      <c r="E821" s="72" t="s">
        <v>197</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92"/>
      <c r="B822" s="295"/>
      <c r="C822" s="292"/>
      <c r="D822" s="279"/>
      <c r="E822" s="72" t="s">
        <v>1061</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92"/>
      <c r="B823" s="295"/>
      <c r="C823" s="292"/>
      <c r="D823" s="279"/>
      <c r="E823" s="77" t="s">
        <v>1114</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92"/>
      <c r="B824" s="295"/>
      <c r="C824" s="292"/>
      <c r="D824" s="279"/>
      <c r="E824" s="77" t="s">
        <v>1115</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92"/>
      <c r="B825" s="295"/>
      <c r="C825" s="292"/>
      <c r="D825" s="279"/>
      <c r="E825" s="77" t="s">
        <v>818</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92"/>
      <c r="B826" s="295"/>
      <c r="C826" s="292"/>
      <c r="D826" s="279"/>
      <c r="E826" s="77" t="s">
        <v>386</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92"/>
      <c r="B827" s="295"/>
      <c r="C827" s="292"/>
      <c r="D827" s="279"/>
      <c r="E827" s="77" t="s">
        <v>387</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92"/>
      <c r="B828" s="295"/>
      <c r="C828" s="292"/>
      <c r="D828" s="279"/>
      <c r="E828" s="77" t="s">
        <v>1133</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92"/>
      <c r="B829" s="295"/>
      <c r="C829" s="292"/>
      <c r="D829" s="279"/>
      <c r="E829" s="77" t="s">
        <v>993</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92"/>
      <c r="B830" s="295"/>
      <c r="C830" s="292"/>
      <c r="D830" s="279"/>
      <c r="E830" s="77" t="s">
        <v>471</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92"/>
      <c r="B831" s="295"/>
      <c r="C831" s="292"/>
      <c r="D831" s="279"/>
      <c r="E831" s="77" t="s">
        <v>503</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92"/>
      <c r="B832" s="295"/>
      <c r="C832" s="292"/>
      <c r="D832" s="279"/>
      <c r="E832" s="77" t="s">
        <v>825</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92"/>
      <c r="B833" s="295"/>
      <c r="C833" s="292"/>
      <c r="D833" s="279"/>
      <c r="E833" s="77" t="s">
        <v>826</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92"/>
      <c r="B834" s="295"/>
      <c r="C834" s="292"/>
      <c r="D834" s="279"/>
      <c r="E834" s="77" t="s">
        <v>827</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92"/>
      <c r="B835" s="295"/>
      <c r="C835" s="292"/>
      <c r="D835" s="279"/>
      <c r="E835" s="77" t="s">
        <v>1158</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92"/>
      <c r="B836" s="295"/>
      <c r="C836" s="292"/>
      <c r="D836" s="279"/>
      <c r="E836" s="77" t="s">
        <v>1189</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92"/>
      <c r="B837" s="295"/>
      <c r="C837" s="292"/>
      <c r="D837" s="279"/>
      <c r="E837" s="77" t="s">
        <v>345</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92"/>
      <c r="B838" s="295"/>
      <c r="C838" s="292"/>
      <c r="D838" s="279"/>
      <c r="E838" s="77" t="s">
        <v>677</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92"/>
      <c r="B839" s="295"/>
      <c r="C839" s="292"/>
      <c r="D839" s="279"/>
      <c r="E839" s="77" t="s">
        <v>678</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f>
        <v>70197.6</v>
      </c>
      <c r="Y839" s="29">
        <f t="shared" si="110"/>
        <v>72802.4</v>
      </c>
    </row>
    <row r="840" spans="1:25" ht="36" hidden="1">
      <c r="A840" s="292"/>
      <c r="B840" s="295"/>
      <c r="C840" s="292"/>
      <c r="D840" s="279"/>
      <c r="E840" s="77" t="s">
        <v>679</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92"/>
      <c r="B841" s="295"/>
      <c r="C841" s="292"/>
      <c r="D841" s="279"/>
      <c r="E841" s="77" t="s">
        <v>711</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92"/>
      <c r="B842" s="295"/>
      <c r="C842" s="292"/>
      <c r="D842" s="279"/>
      <c r="E842" s="77" t="s">
        <v>681</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92"/>
      <c r="B843" s="295"/>
      <c r="C843" s="292"/>
      <c r="D843" s="279"/>
      <c r="E843" s="77" t="s">
        <v>472</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92"/>
      <c r="B844" s="295"/>
      <c r="C844" s="292"/>
      <c r="D844" s="279"/>
      <c r="E844" s="30" t="s">
        <v>327</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92"/>
      <c r="B845" s="295"/>
      <c r="C845" s="292"/>
      <c r="D845" s="279"/>
      <c r="E845" s="28" t="s">
        <v>499</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92"/>
      <c r="B846" s="295"/>
      <c r="C846" s="292"/>
      <c r="D846" s="279"/>
      <c r="E846" s="28" t="s">
        <v>1099</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92"/>
      <c r="B847" s="295"/>
      <c r="C847" s="292"/>
      <c r="D847" s="279"/>
      <c r="E847" s="28" t="s">
        <v>448</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92"/>
      <c r="B848" s="295"/>
      <c r="C848" s="292"/>
      <c r="D848" s="279"/>
      <c r="E848" s="28" t="s">
        <v>1100</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92"/>
      <c r="B849" s="295"/>
      <c r="C849" s="292"/>
      <c r="D849" s="279"/>
      <c r="E849" s="28" t="s">
        <v>501</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92"/>
      <c r="B850" s="295"/>
      <c r="C850" s="292"/>
      <c r="D850" s="279"/>
      <c r="E850" s="28" t="s">
        <v>1101</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92"/>
      <c r="B851" s="295"/>
      <c r="C851" s="292"/>
      <c r="D851" s="279"/>
      <c r="E851" s="28" t="s">
        <v>175</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92"/>
      <c r="B852" s="295"/>
      <c r="C852" s="292"/>
      <c r="D852" s="279"/>
      <c r="E852" s="30" t="s">
        <v>334</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6917341.99</v>
      </c>
      <c r="Y852" s="29">
        <f t="shared" si="110"/>
        <v>3738376.01</v>
      </c>
    </row>
    <row r="853" spans="1:25" ht="37.5">
      <c r="A853" s="292"/>
      <c r="B853" s="295"/>
      <c r="C853" s="292"/>
      <c r="D853" s="279"/>
      <c r="E853" s="28" t="s">
        <v>1102</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92"/>
      <c r="B854" s="295"/>
      <c r="C854" s="292"/>
      <c r="D854" s="279"/>
      <c r="E854" s="28" t="s">
        <v>1103</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92"/>
      <c r="B855" s="295"/>
      <c r="C855" s="292"/>
      <c r="D855" s="279"/>
      <c r="E855" s="191" t="s">
        <v>439</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92"/>
      <c r="B856" s="295"/>
      <c r="C856" s="292"/>
      <c r="D856" s="279"/>
      <c r="E856" s="191" t="s">
        <v>1174</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92"/>
      <c r="B857" s="295"/>
      <c r="C857" s="292"/>
      <c r="D857" s="279"/>
      <c r="E857" s="28" t="s">
        <v>183</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92"/>
      <c r="B858" s="295"/>
      <c r="C858" s="292"/>
      <c r="D858" s="279"/>
      <c r="E858" s="28" t="s">
        <v>184</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92"/>
      <c r="B859" s="295"/>
      <c r="C859" s="292"/>
      <c r="D859" s="279"/>
      <c r="E859" s="81" t="s">
        <v>902</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92"/>
      <c r="B860" s="295"/>
      <c r="C860" s="292"/>
      <c r="D860" s="279"/>
      <c r="E860" s="81" t="s">
        <v>34</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92"/>
      <c r="B861" s="295"/>
      <c r="C861" s="292"/>
      <c r="D861" s="279"/>
      <c r="E861" s="81" t="s">
        <v>35</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92"/>
      <c r="B862" s="295"/>
      <c r="C862" s="292"/>
      <c r="D862" s="279"/>
      <c r="E862" s="81" t="s">
        <v>245</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92"/>
      <c r="B863" s="295"/>
      <c r="C863" s="292"/>
      <c r="D863" s="279"/>
      <c r="E863" s="28" t="s">
        <v>185</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1262790.2000000002</v>
      </c>
    </row>
    <row r="864" spans="1:25" ht="75">
      <c r="A864" s="292"/>
      <c r="B864" s="295"/>
      <c r="C864" s="292"/>
      <c r="D864" s="279"/>
      <c r="E864" s="28" t="s">
        <v>638</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f>
        <v>39172.21</v>
      </c>
      <c r="Y864" s="29">
        <f t="shared" si="110"/>
        <v>482827.79</v>
      </c>
    </row>
    <row r="865" spans="1:25" ht="75">
      <c r="A865" s="292"/>
      <c r="B865" s="295"/>
      <c r="C865" s="292"/>
      <c r="D865" s="279"/>
      <c r="E865" s="28" t="s">
        <v>186</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92"/>
      <c r="B866" s="295"/>
      <c r="C866" s="292"/>
      <c r="D866" s="279"/>
      <c r="E866" s="28" t="s">
        <v>788</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92"/>
      <c r="B867" s="295"/>
      <c r="C867" s="292"/>
      <c r="D867" s="279"/>
      <c r="E867" s="28" t="s">
        <v>226</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f>
        <v>9009.25</v>
      </c>
      <c r="Y867" s="29">
        <f t="shared" si="110"/>
        <v>134090.75</v>
      </c>
    </row>
    <row r="868" spans="1:25" ht="75">
      <c r="A868" s="292"/>
      <c r="B868" s="295"/>
      <c r="C868" s="292"/>
      <c r="D868" s="279"/>
      <c r="E868" s="81" t="s">
        <v>1088</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f>
        <v>12256.98</v>
      </c>
      <c r="Y868" s="29">
        <f t="shared" si="110"/>
        <v>208043.02</v>
      </c>
    </row>
    <row r="869" spans="1:25" ht="37.5">
      <c r="A869" s="292"/>
      <c r="B869" s="295"/>
      <c r="C869" s="292"/>
      <c r="D869" s="279"/>
      <c r="E869" s="81" t="s">
        <v>777</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92"/>
      <c r="B870" s="295"/>
      <c r="C870" s="292"/>
      <c r="D870" s="279"/>
      <c r="E870" s="81" t="s">
        <v>778</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92"/>
      <c r="B871" s="295"/>
      <c r="C871" s="292"/>
      <c r="D871" s="279"/>
      <c r="E871" s="81" t="s">
        <v>779</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92"/>
      <c r="B872" s="295"/>
      <c r="C872" s="292"/>
      <c r="D872" s="279"/>
      <c r="E872" s="81" t="s">
        <v>187</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92"/>
      <c r="B873" s="295"/>
      <c r="C873" s="292"/>
      <c r="D873" s="279"/>
      <c r="E873" s="81" t="s">
        <v>913</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92"/>
      <c r="B874" s="295"/>
      <c r="C874" s="292"/>
      <c r="D874" s="279"/>
      <c r="E874" s="81" t="s">
        <v>891</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92"/>
      <c r="B875" s="295"/>
      <c r="C875" s="292"/>
      <c r="D875" s="279"/>
      <c r="E875" s="81" t="s">
        <v>903</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92"/>
      <c r="B876" s="295"/>
      <c r="C876" s="292"/>
      <c r="D876" s="279"/>
      <c r="E876" s="81" t="s">
        <v>63</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92"/>
      <c r="B877" s="295"/>
      <c r="C877" s="292"/>
      <c r="D877" s="279"/>
      <c r="E877" s="81" t="s">
        <v>64</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92"/>
      <c r="B878" s="295"/>
      <c r="C878" s="292"/>
      <c r="D878" s="279"/>
      <c r="E878" s="81" t="s">
        <v>65</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92"/>
      <c r="B879" s="295"/>
      <c r="C879" s="292"/>
      <c r="D879" s="279"/>
      <c r="E879" s="81" t="s">
        <v>246</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f>
        <v>4657.91</v>
      </c>
      <c r="Y879" s="29">
        <f t="shared" si="110"/>
        <v>97342.09</v>
      </c>
    </row>
    <row r="880" spans="1:25" ht="75">
      <c r="A880" s="292"/>
      <c r="B880" s="295"/>
      <c r="C880" s="292"/>
      <c r="D880" s="279"/>
      <c r="E880" s="81" t="s">
        <v>321</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92"/>
      <c r="B881" s="295"/>
      <c r="C881" s="292"/>
      <c r="D881" s="279"/>
      <c r="E881" s="81" t="s">
        <v>520</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92"/>
      <c r="B882" s="295"/>
      <c r="C882" s="292"/>
      <c r="D882" s="279"/>
      <c r="E882" s="81" t="s">
        <v>320</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92"/>
      <c r="B883" s="295"/>
      <c r="C883" s="292"/>
      <c r="D883" s="279"/>
      <c r="E883" s="82" t="s">
        <v>335</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92"/>
      <c r="B884" s="295"/>
      <c r="C884" s="292"/>
      <c r="D884" s="279"/>
      <c r="E884" s="81" t="s">
        <v>860</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92"/>
      <c r="B885" s="295"/>
      <c r="C885" s="292"/>
      <c r="D885" s="279"/>
      <c r="E885" s="81" t="s">
        <v>861</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92"/>
      <c r="B886" s="295"/>
      <c r="C886" s="292"/>
      <c r="D886" s="279"/>
      <c r="E886" s="81" t="s">
        <v>862</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92"/>
      <c r="B887" s="295"/>
      <c r="C887" s="292"/>
      <c r="D887" s="279"/>
      <c r="E887" s="81" t="s">
        <v>863</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92"/>
      <c r="B888" s="295"/>
      <c r="C888" s="292"/>
      <c r="D888" s="279"/>
      <c r="E888" s="81" t="s">
        <v>864</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92"/>
      <c r="B889" s="295"/>
      <c r="C889" s="292"/>
      <c r="D889" s="279"/>
      <c r="E889" s="81" t="s">
        <v>436</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92"/>
      <c r="B890" s="295"/>
      <c r="C890" s="292"/>
      <c r="D890" s="279"/>
      <c r="E890" s="81" t="s">
        <v>1180</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92"/>
      <c r="B891" s="295"/>
      <c r="C891" s="292"/>
      <c r="D891" s="279"/>
      <c r="E891" s="81" t="s">
        <v>515</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92"/>
      <c r="B892" s="295"/>
      <c r="C892" s="292"/>
      <c r="D892" s="279"/>
      <c r="E892" s="81" t="s">
        <v>516</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92"/>
      <c r="B893" s="295"/>
      <c r="C893" s="292"/>
      <c r="D893" s="279"/>
      <c r="E893" s="81" t="s">
        <v>80</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92"/>
      <c r="B894" s="295"/>
      <c r="C894" s="292"/>
      <c r="D894" s="279"/>
      <c r="E894" s="81" t="s">
        <v>81</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92"/>
      <c r="B895" s="295"/>
      <c r="C895" s="292"/>
      <c r="D895" s="279"/>
      <c r="E895" s="81" t="s">
        <v>791</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92"/>
      <c r="B896" s="295"/>
      <c r="C896" s="292"/>
      <c r="D896" s="279"/>
      <c r="E896" s="81" t="s">
        <v>82</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92"/>
      <c r="B897" s="295"/>
      <c r="C897" s="292"/>
      <c r="D897" s="279"/>
      <c r="E897" s="81" t="s">
        <v>955</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92"/>
      <c r="B898" s="295"/>
      <c r="C898" s="292"/>
      <c r="D898" s="279"/>
      <c r="E898" s="81" t="s">
        <v>629</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92"/>
      <c r="B899" s="295"/>
      <c r="C899" s="292"/>
      <c r="D899" s="279"/>
      <c r="E899" s="81" t="s">
        <v>71</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92"/>
      <c r="B900" s="295"/>
      <c r="C900" s="292"/>
      <c r="D900" s="279"/>
      <c r="E900" s="30" t="s">
        <v>72</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92"/>
      <c r="B901" s="295"/>
      <c r="C901" s="292"/>
      <c r="D901" s="279"/>
      <c r="E901" s="28" t="s">
        <v>939</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92"/>
      <c r="B902" s="295"/>
      <c r="C902" s="292"/>
      <c r="D902" s="279"/>
      <c r="E902" s="28" t="s">
        <v>1083</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92"/>
      <c r="B903" s="295"/>
      <c r="C903" s="292"/>
      <c r="D903" s="279"/>
      <c r="E903" s="28" t="s">
        <v>941</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92"/>
      <c r="B904" s="295"/>
      <c r="C904" s="292"/>
      <c r="D904" s="279"/>
      <c r="E904" s="30" t="s">
        <v>919</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0</v>
      </c>
      <c r="T904" s="79">
        <f t="shared" si="117"/>
        <v>977000</v>
      </c>
      <c r="U904" s="79">
        <f t="shared" si="117"/>
        <v>0</v>
      </c>
      <c r="V904" s="79">
        <f t="shared" si="117"/>
        <v>360500</v>
      </c>
      <c r="W904" s="79">
        <f t="shared" si="117"/>
        <v>0</v>
      </c>
      <c r="X904" s="79">
        <f t="shared" si="117"/>
        <v>73710.16</v>
      </c>
      <c r="Y904" s="29">
        <f t="shared" si="116"/>
        <v>526289.84</v>
      </c>
    </row>
    <row r="905" spans="1:25" ht="75">
      <c r="A905" s="292"/>
      <c r="B905" s="295"/>
      <c r="C905" s="292"/>
      <c r="D905" s="279"/>
      <c r="E905" s="28" t="s">
        <v>942</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92"/>
      <c r="B906" s="295"/>
      <c r="C906" s="292"/>
      <c r="D906" s="279"/>
      <c r="E906" s="28" t="s">
        <v>195</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92"/>
      <c r="B907" s="295"/>
      <c r="C907" s="292"/>
      <c r="D907" s="279"/>
      <c r="E907" s="28" t="s">
        <v>500</v>
      </c>
      <c r="F907" s="28"/>
      <c r="G907" s="28"/>
      <c r="H907" s="28"/>
      <c r="I907" s="225">
        <v>3210</v>
      </c>
      <c r="J907" s="47">
        <v>1000000</v>
      </c>
      <c r="K907" s="29"/>
      <c r="L907" s="29"/>
      <c r="M907" s="29"/>
      <c r="N907" s="29">
        <v>500000</v>
      </c>
      <c r="O907" s="29"/>
      <c r="P907" s="29"/>
      <c r="Q907" s="29"/>
      <c r="R907" s="182">
        <v>500000</v>
      </c>
      <c r="S907" s="182"/>
      <c r="T907" s="182">
        <f>500000-500000</f>
        <v>0</v>
      </c>
      <c r="U907" s="182"/>
      <c r="V907" s="182"/>
      <c r="W907" s="29">
        <f t="shared" si="112"/>
        <v>0</v>
      </c>
      <c r="X907" s="29">
        <f>69874.16+3836+18388.8-18388.8</f>
        <v>73710.16</v>
      </c>
      <c r="Y907" s="29">
        <f t="shared" si="116"/>
        <v>926289.84</v>
      </c>
    </row>
    <row r="908" spans="1:25" ht="37.5">
      <c r="A908" s="292"/>
      <c r="B908" s="295"/>
      <c r="C908" s="292"/>
      <c r="D908" s="279"/>
      <c r="E908" s="59" t="s">
        <v>250</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8145581.5</v>
      </c>
      <c r="Y908" s="29">
        <f t="shared" si="116"/>
        <v>1435796.5</v>
      </c>
    </row>
    <row r="909" spans="1:25" ht="18.75">
      <c r="A909" s="292"/>
      <c r="B909" s="295"/>
      <c r="C909" s="292"/>
      <c r="D909" s="279"/>
      <c r="E909" s="174" t="s">
        <v>1</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92"/>
      <c r="B910" s="295"/>
      <c r="C910" s="292"/>
      <c r="D910" s="279"/>
      <c r="E910" s="174" t="s">
        <v>1065</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92"/>
      <c r="B911" s="295"/>
      <c r="C911" s="292"/>
      <c r="D911" s="279"/>
      <c r="E911" s="174" t="s">
        <v>730</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92"/>
      <c r="B912" s="295"/>
      <c r="C912" s="292"/>
      <c r="D912" s="279"/>
      <c r="E912" s="174" t="s">
        <v>731</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92"/>
      <c r="B913" s="295"/>
      <c r="C913" s="292"/>
      <c r="D913" s="279"/>
      <c r="E913" s="192" t="s">
        <v>991</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92"/>
      <c r="B914" s="295"/>
      <c r="C914" s="292"/>
      <c r="D914" s="279"/>
      <c r="E914" s="192" t="s">
        <v>828</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92"/>
      <c r="B915" s="295"/>
      <c r="C915" s="292"/>
      <c r="D915" s="279"/>
      <c r="E915" s="192" t="s">
        <v>724</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92"/>
      <c r="B916" s="295"/>
      <c r="C916" s="292"/>
      <c r="D916" s="279"/>
      <c r="E916" s="61" t="s">
        <v>952</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92"/>
      <c r="B917" s="295"/>
      <c r="C917" s="292"/>
      <c r="D917" s="279"/>
      <c r="E917" s="61" t="s">
        <v>953</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92"/>
      <c r="B918" s="295"/>
      <c r="C918" s="292"/>
      <c r="D918" s="279"/>
      <c r="E918" s="28" t="s">
        <v>1121</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92"/>
      <c r="B919" s="295"/>
      <c r="C919" s="292"/>
      <c r="D919" s="279"/>
      <c r="E919" s="61" t="s">
        <v>822</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92"/>
      <c r="B920" s="295"/>
      <c r="C920" s="292"/>
      <c r="D920" s="279"/>
      <c r="E920" s="61" t="s">
        <v>159</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92"/>
      <c r="B921" s="295"/>
      <c r="C921" s="292"/>
      <c r="D921" s="279"/>
      <c r="E921" s="28" t="s">
        <v>940</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92"/>
      <c r="B922" s="295"/>
      <c r="C922" s="292"/>
      <c r="D922" s="279"/>
      <c r="E922" s="61" t="s">
        <v>160</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92"/>
      <c r="B923" s="295"/>
      <c r="C923" s="292"/>
      <c r="D923" s="279"/>
      <c r="E923" s="61" t="s">
        <v>954</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92"/>
      <c r="B924" s="295"/>
      <c r="C924" s="292"/>
      <c r="D924" s="279"/>
      <c r="E924" s="61" t="s">
        <v>69</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c r="Y924" s="29">
        <f t="shared" si="116"/>
        <v>35238</v>
      </c>
    </row>
    <row r="925" spans="1:25" ht="56.25">
      <c r="A925" s="292"/>
      <c r="B925" s="295"/>
      <c r="C925" s="292"/>
      <c r="D925" s="279"/>
      <c r="E925" s="61" t="s">
        <v>70</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92"/>
      <c r="B926" s="295"/>
      <c r="C926" s="292"/>
      <c r="D926" s="279"/>
      <c r="E926" s="30" t="s">
        <v>961</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0</v>
      </c>
      <c r="T926" s="79">
        <f t="shared" si="119"/>
        <v>0</v>
      </c>
      <c r="U926" s="79">
        <f t="shared" si="119"/>
        <v>1180000</v>
      </c>
      <c r="V926" s="79">
        <f t="shared" si="119"/>
        <v>12741100</v>
      </c>
      <c r="W926" s="79">
        <f t="shared" si="119"/>
        <v>0</v>
      </c>
      <c r="X926" s="79">
        <f t="shared" si="119"/>
        <v>12704847.16</v>
      </c>
      <c r="Y926" s="29">
        <f t="shared" si="116"/>
        <v>11152.839999999851</v>
      </c>
    </row>
    <row r="927" spans="1:25" ht="37.5">
      <c r="A927" s="292"/>
      <c r="B927" s="295"/>
      <c r="C927" s="292"/>
      <c r="D927" s="279"/>
      <c r="E927" s="28" t="s">
        <v>222</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92"/>
      <c r="B928" s="295"/>
      <c r="C928" s="292"/>
      <c r="D928" s="279"/>
      <c r="E928" s="28" t="s">
        <v>454</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92"/>
      <c r="B929" s="295"/>
      <c r="C929" s="292"/>
      <c r="D929" s="279"/>
      <c r="E929" s="28" t="s">
        <v>1064</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92"/>
      <c r="B930" s="295"/>
      <c r="C930" s="292"/>
      <c r="D930" s="279"/>
      <c r="E930" s="28" t="s">
        <v>1065</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92"/>
      <c r="B931" s="295"/>
      <c r="C931" s="292"/>
      <c r="D931" s="279"/>
      <c r="E931" s="28" t="s">
        <v>1066</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92"/>
      <c r="B932" s="295"/>
      <c r="C932" s="292"/>
      <c r="D932" s="279"/>
      <c r="E932" s="28" t="s">
        <v>591</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92"/>
      <c r="B933" s="295"/>
      <c r="C933" s="292"/>
      <c r="D933" s="279"/>
      <c r="E933" s="28" t="s">
        <v>419</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92"/>
      <c r="B934" s="295"/>
      <c r="C934" s="292"/>
      <c r="D934" s="279"/>
      <c r="E934" s="28" t="s">
        <v>285</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92"/>
      <c r="B935" s="295"/>
      <c r="C935" s="292"/>
      <c r="D935" s="279"/>
      <c r="E935" s="28" t="s">
        <v>587</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92"/>
      <c r="B936" s="295"/>
      <c r="C936" s="292"/>
      <c r="D936" s="279"/>
      <c r="E936" s="28" t="s">
        <v>588</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92"/>
      <c r="B937" s="295"/>
      <c r="C937" s="292"/>
      <c r="D937" s="279"/>
      <c r="E937" s="28" t="s">
        <v>589</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92"/>
      <c r="B938" s="295"/>
      <c r="C938" s="292"/>
      <c r="D938" s="279"/>
      <c r="E938" s="28" t="s">
        <v>590</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92"/>
      <c r="B939" s="295"/>
      <c r="C939" s="292"/>
      <c r="D939" s="279"/>
      <c r="E939" s="28" t="s">
        <v>420</v>
      </c>
      <c r="F939" s="28"/>
      <c r="G939" s="28"/>
      <c r="H939" s="28"/>
      <c r="I939" s="225">
        <v>3210</v>
      </c>
      <c r="J939" s="47">
        <f>780000+400000</f>
        <v>1180000</v>
      </c>
      <c r="K939" s="29"/>
      <c r="L939" s="29"/>
      <c r="M939" s="29"/>
      <c r="N939" s="29"/>
      <c r="O939" s="29"/>
      <c r="P939" s="29"/>
      <c r="Q939" s="29">
        <f>80000-80000</f>
        <v>0</v>
      </c>
      <c r="R939" s="29"/>
      <c r="S939" s="29">
        <f>800000+80000-880000</f>
        <v>0</v>
      </c>
      <c r="T939" s="29"/>
      <c r="U939" s="29">
        <f>300000+880000</f>
        <v>1180000</v>
      </c>
      <c r="V939" s="29"/>
      <c r="W939" s="29">
        <f t="shared" si="120"/>
        <v>0</v>
      </c>
      <c r="X939" s="29"/>
      <c r="Y939" s="29">
        <f t="shared" si="116"/>
        <v>0</v>
      </c>
    </row>
    <row r="940" spans="1:25" ht="37.5">
      <c r="A940" s="292"/>
      <c r="B940" s="278"/>
      <c r="C940" s="292"/>
      <c r="D940" s="279"/>
      <c r="E940" s="28" t="s">
        <v>421</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94" t="s">
        <v>624</v>
      </c>
      <c r="B941" s="294" t="s">
        <v>623</v>
      </c>
      <c r="C941" s="294" t="s">
        <v>923</v>
      </c>
      <c r="D941" s="296" t="s">
        <v>422</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78"/>
      <c r="B942" s="278"/>
      <c r="C942" s="278"/>
      <c r="D942" s="298"/>
      <c r="E942" s="73" t="s">
        <v>423</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92" t="s">
        <v>625</v>
      </c>
      <c r="B943" s="294" t="s">
        <v>546</v>
      </c>
      <c r="C943" s="292" t="s">
        <v>1127</v>
      </c>
      <c r="D943" s="280" t="s">
        <v>547</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92"/>
      <c r="B944" s="278"/>
      <c r="C944" s="292"/>
      <c r="D944" s="280"/>
      <c r="E944" s="28" t="s">
        <v>424</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92"/>
      <c r="D945" s="45"/>
      <c r="E945" s="30" t="s">
        <v>920</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92"/>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92"/>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92"/>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92"/>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94" t="s">
        <v>921</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9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9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9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9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78"/>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94" t="s">
        <v>922</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9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9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9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9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78"/>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94" t="s">
        <v>923</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9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78"/>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92" t="s">
        <v>1127</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92"/>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1127</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08" t="s">
        <v>1126</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09"/>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299" t="s">
        <v>1126</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0"/>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0"/>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0"/>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1"/>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86" t="s">
        <v>1131</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87"/>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87"/>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87"/>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87"/>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87"/>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86" t="s">
        <v>1132</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87"/>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87"/>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87"/>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87"/>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86" t="s">
        <v>1069</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8"/>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94" t="s">
        <v>1039</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78"/>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86" t="s">
        <v>535</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87"/>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87"/>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87"/>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8"/>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86" t="s">
        <v>856</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87"/>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87"/>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8"/>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86" t="s">
        <v>237</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87"/>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87"/>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87"/>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87"/>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87"/>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86" t="s">
        <v>1132</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87"/>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87"/>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94" t="s">
        <v>104</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78"/>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86" t="s">
        <v>326</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87"/>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87"/>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87"/>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87"/>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87"/>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1127</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86" t="s">
        <v>1128</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87"/>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87"/>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87"/>
      <c r="D1024" s="42"/>
      <c r="E1024" s="30" t="s">
        <v>924</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87"/>
      <c r="D1025" s="42"/>
      <c r="E1025" s="28" t="s">
        <v>905</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87"/>
      <c r="D1026" s="42"/>
      <c r="E1026" s="28" t="s">
        <v>906</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87"/>
      <c r="D1027" s="42"/>
      <c r="E1027" s="28" t="s">
        <v>451</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87"/>
      <c r="D1028" s="42"/>
      <c r="E1028" s="28" t="s">
        <v>452</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87"/>
      <c r="D1029" s="42"/>
      <c r="E1029" s="28" t="s">
        <v>460</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87"/>
      <c r="D1030" s="42"/>
      <c r="E1030" s="30" t="s">
        <v>883</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87"/>
      <c r="D1031" s="42"/>
      <c r="E1031" s="28" t="s">
        <v>943</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87"/>
      <c r="D1032" s="42"/>
      <c r="E1032" s="28" t="s">
        <v>181</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87"/>
      <c r="D1033" s="42"/>
      <c r="E1033" s="30" t="s">
        <v>182</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87"/>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87"/>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87"/>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87"/>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87"/>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87"/>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87"/>
      <c r="D1040" s="42"/>
      <c r="E1040" s="30" t="s">
        <v>682</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87"/>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284</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84073498.60999998</v>
      </c>
      <c r="Y1042" s="29">
        <f t="shared" si="125"/>
        <v>29813972.390000015</v>
      </c>
    </row>
    <row r="1043" spans="1:25" ht="56.25">
      <c r="A1043" s="115">
        <v>4810000</v>
      </c>
      <c r="B1043" s="153"/>
      <c r="C1043" s="96"/>
      <c r="D1043" s="20" t="s">
        <v>284</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84073498.60999998</v>
      </c>
      <c r="Y1043" s="29">
        <f t="shared" si="125"/>
        <v>29813972.390000015</v>
      </c>
    </row>
    <row r="1044" spans="1:25" ht="18.75">
      <c r="A1044" s="294" t="s">
        <v>124</v>
      </c>
      <c r="B1044" s="294" t="s">
        <v>1127</v>
      </c>
      <c r="C1044" s="299" t="s">
        <v>1126</v>
      </c>
      <c r="D1044" s="296" t="s">
        <v>688</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95"/>
      <c r="B1045" s="295"/>
      <c r="C1045" s="300"/>
      <c r="D1045" s="297"/>
      <c r="E1045" s="86" t="s">
        <v>870</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95"/>
      <c r="B1046" s="295"/>
      <c r="C1046" s="300"/>
      <c r="D1046" s="297"/>
      <c r="E1046" s="86" t="s">
        <v>871</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95"/>
      <c r="B1047" s="278"/>
      <c r="C1047" s="300"/>
      <c r="D1047" s="297"/>
      <c r="E1047" s="86" t="s">
        <v>1181</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86" t="s">
        <v>626</v>
      </c>
      <c r="B1048" s="286" t="s">
        <v>752</v>
      </c>
      <c r="C1048" s="286" t="s">
        <v>1132</v>
      </c>
      <c r="D1048" s="296" t="s">
        <v>1005</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87"/>
      <c r="B1049" s="287"/>
      <c r="C1049" s="287"/>
      <c r="D1049" s="297"/>
      <c r="E1049" s="43" t="s">
        <v>1182</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87"/>
      <c r="B1050" s="287"/>
      <c r="C1050" s="287"/>
      <c r="D1050" s="297"/>
      <c r="E1050" s="43" t="s">
        <v>211</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87"/>
      <c r="B1051" s="287"/>
      <c r="C1051" s="287"/>
      <c r="D1051" s="297"/>
      <c r="E1051" s="43" t="s">
        <v>1017</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87"/>
      <c r="B1052" s="288"/>
      <c r="C1052" s="287"/>
      <c r="D1052" s="297"/>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306" t="s">
        <v>1068</v>
      </c>
      <c r="B1053" s="6"/>
      <c r="C1053" s="306" t="s">
        <v>1069</v>
      </c>
      <c r="D1053" s="311" t="s">
        <v>1006</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307"/>
      <c r="B1054" s="15"/>
      <c r="C1054" s="307"/>
      <c r="D1054" s="312"/>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94" t="s">
        <v>1040</v>
      </c>
      <c r="B1055" s="48"/>
      <c r="C1055" s="294" t="s">
        <v>1039</v>
      </c>
      <c r="D1055" s="296" t="s">
        <v>533</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78"/>
      <c r="B1056" s="51"/>
      <c r="C1056" s="278"/>
      <c r="D1056" s="297"/>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86" t="s">
        <v>534</v>
      </c>
      <c r="B1057" s="41"/>
      <c r="C1057" s="286" t="s">
        <v>535</v>
      </c>
      <c r="D1057" s="296" t="s">
        <v>231</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87"/>
      <c r="B1058" s="42"/>
      <c r="C1058" s="287"/>
      <c r="D1058" s="297"/>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87"/>
      <c r="B1059" s="42"/>
      <c r="C1059" s="287"/>
      <c r="D1059" s="297"/>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87"/>
      <c r="B1060" s="42"/>
      <c r="C1060" s="287"/>
      <c r="D1060" s="297"/>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8"/>
      <c r="B1061" s="56"/>
      <c r="C1061" s="288"/>
      <c r="D1061" s="298"/>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86" t="s">
        <v>857</v>
      </c>
      <c r="B1062" s="41"/>
      <c r="C1062" s="286" t="s">
        <v>856</v>
      </c>
      <c r="D1062" s="296" t="s">
        <v>858</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87"/>
      <c r="B1063" s="42"/>
      <c r="C1063" s="287"/>
      <c r="D1063" s="297"/>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87"/>
      <c r="B1064" s="42"/>
      <c r="C1064" s="287"/>
      <c r="D1064" s="297"/>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8"/>
      <c r="B1065" s="56"/>
      <c r="C1065" s="288"/>
      <c r="D1065" s="298"/>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86" t="s">
        <v>7</v>
      </c>
      <c r="B1066" s="286" t="s">
        <v>8</v>
      </c>
      <c r="C1066" s="286" t="s">
        <v>237</v>
      </c>
      <c r="D1066" s="296" t="s">
        <v>306</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-1445235</v>
      </c>
      <c r="T1066" s="31">
        <f t="shared" si="131"/>
        <v>4620000</v>
      </c>
      <c r="U1066" s="31">
        <f t="shared" si="131"/>
        <v>2407835</v>
      </c>
      <c r="V1066" s="31">
        <f t="shared" si="131"/>
        <v>3371000</v>
      </c>
      <c r="W1066" s="31">
        <f t="shared" si="131"/>
        <v>0</v>
      </c>
      <c r="X1066" s="31">
        <f t="shared" si="131"/>
        <v>2278852.62</v>
      </c>
      <c r="Y1066" s="29">
        <f t="shared" si="125"/>
        <v>7362253.38</v>
      </c>
    </row>
    <row r="1067" spans="1:25" ht="150">
      <c r="A1067" s="287"/>
      <c r="B1067" s="287"/>
      <c r="C1067" s="287"/>
      <c r="D1067" s="297"/>
      <c r="E1067" s="192" t="s">
        <v>46</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87"/>
      <c r="B1068" s="287"/>
      <c r="C1068" s="287"/>
      <c r="D1068" s="297"/>
      <c r="E1068" s="28" t="s">
        <v>47</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87"/>
      <c r="B1069" s="287"/>
      <c r="C1069" s="287"/>
      <c r="D1069" s="297"/>
      <c r="E1069" s="28" t="s">
        <v>1018</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87"/>
      <c r="B1070" s="287"/>
      <c r="C1070" s="287"/>
      <c r="D1070" s="297"/>
      <c r="E1070" s="281" t="s">
        <v>598</v>
      </c>
      <c r="F1070" s="135">
        <f t="shared" si="133"/>
        <v>1006835</v>
      </c>
      <c r="G1070" s="134">
        <v>1</v>
      </c>
      <c r="H1070" s="135">
        <f t="shared" si="132"/>
        <v>1006835</v>
      </c>
      <c r="I1070" s="283">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87"/>
      <c r="B1071" s="287"/>
      <c r="C1071" s="287"/>
      <c r="D1071" s="297"/>
      <c r="E1071" s="282"/>
      <c r="F1071" s="135"/>
      <c r="G1071" s="134"/>
      <c r="H1071" s="135"/>
      <c r="I1071" s="284"/>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87"/>
      <c r="B1072" s="287"/>
      <c r="C1072" s="287"/>
      <c r="D1072" s="297"/>
      <c r="E1072" s="28" t="s">
        <v>97</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87"/>
      <c r="B1073" s="287"/>
      <c r="C1073" s="287"/>
      <c r="D1073" s="297"/>
      <c r="E1073" s="28" t="s">
        <v>265</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v>-500000</v>
      </c>
      <c r="T1073" s="29">
        <v>500000</v>
      </c>
      <c r="U1073" s="29">
        <v>500000</v>
      </c>
      <c r="V1073" s="29">
        <v>1000000</v>
      </c>
      <c r="W1073" s="29">
        <f t="shared" si="130"/>
        <v>0</v>
      </c>
      <c r="X1073" s="29"/>
      <c r="Y1073" s="29">
        <f t="shared" si="125"/>
        <v>0</v>
      </c>
    </row>
    <row r="1074" spans="1:25" ht="56.25">
      <c r="A1074" s="287"/>
      <c r="B1074" s="287"/>
      <c r="C1074" s="287"/>
      <c r="D1074" s="297"/>
      <c r="E1074" s="28" t="s">
        <v>266</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87"/>
      <c r="B1075" s="287"/>
      <c r="C1075" s="287"/>
      <c r="D1075" s="297"/>
      <c r="E1075" s="28" t="s">
        <v>98</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87"/>
      <c r="B1076" s="287"/>
      <c r="C1076" s="287"/>
      <c r="D1076" s="297"/>
      <c r="E1076" s="28" t="s">
        <v>99</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87"/>
      <c r="B1077" s="287"/>
      <c r="C1077" s="287"/>
      <c r="D1077" s="297"/>
      <c r="E1077" s="28" t="s">
        <v>910</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87"/>
      <c r="B1078" s="287"/>
      <c r="C1078" s="287"/>
      <c r="D1078" s="297"/>
      <c r="E1078" s="36" t="s">
        <v>510</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v>-500000</v>
      </c>
      <c r="T1078" s="29">
        <v>3245000</v>
      </c>
      <c r="U1078" s="29">
        <f>5000000-5000000+200000</f>
        <v>200000</v>
      </c>
      <c r="V1078" s="29">
        <f>9000000-2250000-5303000+300000</f>
        <v>1747000</v>
      </c>
      <c r="W1078" s="29">
        <f t="shared" si="130"/>
        <v>0</v>
      </c>
      <c r="X1078" s="29">
        <f>185850.94+98235+30372+8208+2052</f>
        <v>324717.94</v>
      </c>
      <c r="Y1078" s="29">
        <f t="shared" si="125"/>
        <v>1930282.06</v>
      </c>
    </row>
    <row r="1079" spans="1:25" ht="81.75" customHeight="1">
      <c r="A1079" s="287"/>
      <c r="B1079" s="287"/>
      <c r="C1079" s="287"/>
      <c r="D1079" s="297"/>
      <c r="E1079" s="36" t="s">
        <v>269</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v>-500000</v>
      </c>
      <c r="T1079" s="29"/>
      <c r="U1079" s="29">
        <f>200000-200000+500000</f>
        <v>500000</v>
      </c>
      <c r="V1079" s="29">
        <f>100000-100000</f>
        <v>0</v>
      </c>
      <c r="W1079" s="29">
        <f t="shared" si="130"/>
        <v>0</v>
      </c>
      <c r="X1079" s="29"/>
      <c r="Y1079" s="29">
        <f t="shared" si="125"/>
        <v>50000</v>
      </c>
    </row>
    <row r="1080" spans="1:25" ht="56.25">
      <c r="A1080" s="287"/>
      <c r="B1080" s="287"/>
      <c r="C1080" s="287"/>
      <c r="D1080" s="297"/>
      <c r="E1080" s="36" t="s">
        <v>276</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87"/>
      <c r="B1081" s="287"/>
      <c r="C1081" s="287"/>
      <c r="D1081" s="297"/>
      <c r="E1081" s="36" t="s">
        <v>973</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87"/>
      <c r="B1082" s="287"/>
      <c r="C1082" s="287"/>
      <c r="D1082" s="297"/>
      <c r="E1082" s="36" t="s">
        <v>785</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87"/>
      <c r="B1083" s="287"/>
      <c r="C1083" s="287"/>
      <c r="D1083" s="297"/>
      <c r="E1083" s="36" t="s">
        <v>911</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87"/>
      <c r="B1084" s="288"/>
      <c r="C1084" s="287"/>
      <c r="D1084" s="297"/>
      <c r="E1084" s="36" t="s">
        <v>987</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86" t="s">
        <v>627</v>
      </c>
      <c r="B1085" s="286" t="s">
        <v>1170</v>
      </c>
      <c r="C1085" s="286" t="s">
        <v>1132</v>
      </c>
      <c r="D1085" s="296" t="s">
        <v>1169</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87"/>
      <c r="B1086" s="287"/>
      <c r="C1086" s="287"/>
      <c r="D1086" s="297"/>
      <c r="E1086" s="36" t="s">
        <v>867</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8"/>
      <c r="B1087" s="288"/>
      <c r="C1087" s="288"/>
      <c r="D1087" s="298"/>
      <c r="E1087" s="36" t="s">
        <v>868</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86" t="s">
        <v>642</v>
      </c>
      <c r="B1088" s="286" t="s">
        <v>641</v>
      </c>
      <c r="C1088" s="294" t="s">
        <v>104</v>
      </c>
      <c r="D1088" s="296" t="s">
        <v>640</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87"/>
      <c r="B1089" s="288"/>
      <c r="C1089" s="295"/>
      <c r="D1089" s="297"/>
      <c r="E1089" s="91" t="s">
        <v>120</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86" t="s">
        <v>643</v>
      </c>
      <c r="B1090" s="286" t="s">
        <v>414</v>
      </c>
      <c r="C1090" s="286" t="s">
        <v>326</v>
      </c>
      <c r="D1090" s="296" t="s">
        <v>77</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11239435</v>
      </c>
      <c r="T1090" s="31">
        <f t="shared" si="136"/>
        <v>11272700</v>
      </c>
      <c r="U1090" s="31">
        <f t="shared" si="136"/>
        <v>20354240</v>
      </c>
      <c r="V1090" s="31">
        <f t="shared" si="136"/>
        <v>16470200</v>
      </c>
      <c r="W1090" s="31">
        <f t="shared" si="136"/>
        <v>-9.313225746154785E-10</v>
      </c>
      <c r="X1090" s="31">
        <f t="shared" si="136"/>
        <v>79683239.14</v>
      </c>
      <c r="Y1090" s="29">
        <f t="shared" si="125"/>
        <v>19921620.86</v>
      </c>
    </row>
    <row r="1091" spans="1:25" ht="93.75">
      <c r="A1091" s="287"/>
      <c r="B1091" s="287"/>
      <c r="C1091" s="287"/>
      <c r="D1091" s="297"/>
      <c r="E1091" s="65" t="s">
        <v>350</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87"/>
      <c r="B1092" s="287"/>
      <c r="C1092" s="287"/>
      <c r="D1092" s="297"/>
      <c r="E1092" s="65" t="s">
        <v>656</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87"/>
      <c r="B1093" s="287"/>
      <c r="C1093" s="287"/>
      <c r="D1093" s="297"/>
      <c r="E1093" s="65" t="s">
        <v>322</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87"/>
      <c r="B1094" s="287"/>
      <c r="C1094" s="287"/>
      <c r="D1094" s="297"/>
      <c r="E1094" s="65" t="s">
        <v>415</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87"/>
      <c r="B1095" s="287"/>
      <c r="C1095" s="287"/>
      <c r="D1095" s="297"/>
      <c r="E1095" s="65" t="s">
        <v>84</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87"/>
      <c r="B1096" s="287"/>
      <c r="C1096" s="287"/>
      <c r="D1096" s="297"/>
      <c r="E1096" s="65" t="s">
        <v>928</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87"/>
      <c r="B1097" s="287"/>
      <c r="C1097" s="287"/>
      <c r="D1097" s="297"/>
      <c r="E1097" s="65" t="s">
        <v>83</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87"/>
      <c r="B1098" s="287"/>
      <c r="C1098" s="287"/>
      <c r="D1098" s="297"/>
      <c r="E1098" s="65" t="s">
        <v>469</v>
      </c>
      <c r="F1098" s="135"/>
      <c r="G1098" s="134"/>
      <c r="H1098" s="135"/>
      <c r="I1098" s="233">
        <v>3132</v>
      </c>
      <c r="J1098" s="29">
        <v>1000000</v>
      </c>
      <c r="K1098" s="29"/>
      <c r="L1098" s="29"/>
      <c r="M1098" s="29"/>
      <c r="N1098" s="29"/>
      <c r="O1098" s="29"/>
      <c r="P1098" s="29"/>
      <c r="Q1098" s="29"/>
      <c r="R1098" s="29"/>
      <c r="S1098" s="29">
        <f>1000000-1000000</f>
        <v>0</v>
      </c>
      <c r="T1098" s="29"/>
      <c r="U1098" s="29">
        <v>1000000</v>
      </c>
      <c r="V1098" s="29"/>
      <c r="W1098" s="29">
        <f>J1098-K1098-L1098-M1098-N1098-O1098-P1098-Q1098-R1098-S1098-T1098-U1098-V1098</f>
        <v>0</v>
      </c>
      <c r="X1098" s="29"/>
      <c r="Y1098" s="29">
        <f t="shared" si="138"/>
        <v>0</v>
      </c>
    </row>
    <row r="1099" spans="1:25" ht="37.5">
      <c r="A1099" s="287"/>
      <c r="B1099" s="287"/>
      <c r="C1099" s="287"/>
      <c r="D1099" s="297"/>
      <c r="E1099" s="65" t="s">
        <v>85</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87"/>
      <c r="B1100" s="287"/>
      <c r="C1100" s="287"/>
      <c r="D1100" s="297"/>
      <c r="E1100" s="65" t="s">
        <v>885</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87"/>
      <c r="B1101" s="287"/>
      <c r="C1101" s="287"/>
      <c r="D1101" s="297"/>
      <c r="E1101" s="65" t="s">
        <v>938</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87"/>
      <c r="B1102" s="287"/>
      <c r="C1102" s="287"/>
      <c r="D1102" s="297"/>
      <c r="E1102" s="65" t="s">
        <v>936</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87"/>
      <c r="B1103" s="287"/>
      <c r="C1103" s="287"/>
      <c r="D1103" s="297"/>
      <c r="E1103" s="65" t="s">
        <v>610</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1538.5999999999985</v>
      </c>
    </row>
    <row r="1104" spans="1:25" ht="56.25">
      <c r="A1104" s="287"/>
      <c r="B1104" s="287"/>
      <c r="C1104" s="287"/>
      <c r="D1104" s="297"/>
      <c r="E1104" s="65" t="s">
        <v>78</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c r="Y1104" s="29">
        <f t="shared" si="138"/>
        <v>300000</v>
      </c>
    </row>
    <row r="1105" spans="1:25" ht="43.5" customHeight="1">
      <c r="A1105" s="287"/>
      <c r="B1105" s="287"/>
      <c r="C1105" s="287"/>
      <c r="D1105" s="297"/>
      <c r="E1105" s="65" t="s">
        <v>162</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87"/>
      <c r="B1106" s="287"/>
      <c r="C1106" s="287"/>
      <c r="D1106" s="297"/>
      <c r="E1106" s="65" t="s">
        <v>163</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1460000+1581342.49+19096.08+236835.62</f>
        <v>3297274.1900000004</v>
      </c>
      <c r="Y1106" s="29">
        <f t="shared" si="138"/>
        <v>890285.8099999996</v>
      </c>
    </row>
    <row r="1107" spans="1:25" ht="37.5">
      <c r="A1107" s="287"/>
      <c r="B1107" s="287"/>
      <c r="C1107" s="287"/>
      <c r="D1107" s="297"/>
      <c r="E1107" s="65" t="s">
        <v>937</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87"/>
      <c r="B1108" s="287"/>
      <c r="C1108" s="287"/>
      <c r="D1108" s="297"/>
      <c r="E1108" s="65" t="s">
        <v>418</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c r="T1108" s="29"/>
      <c r="U1108" s="29"/>
      <c r="V1108" s="29"/>
      <c r="W1108" s="29">
        <f t="shared" si="130"/>
        <v>0</v>
      </c>
      <c r="X1108" s="29">
        <f>488928</f>
        <v>488928</v>
      </c>
      <c r="Y1108" s="29">
        <f t="shared" si="138"/>
        <v>511072</v>
      </c>
    </row>
    <row r="1109" spans="1:25" ht="63" customHeight="1">
      <c r="A1109" s="287"/>
      <c r="B1109" s="287"/>
      <c r="C1109" s="287"/>
      <c r="D1109" s="297"/>
      <c r="E1109" s="65" t="s">
        <v>514</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87"/>
      <c r="B1110" s="287"/>
      <c r="C1110" s="287"/>
      <c r="D1110" s="297"/>
      <c r="E1110" s="65" t="s">
        <v>161</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13333383.23+599936.4+2872905.6+2399840.4+1688728.36+6065043.03+84921.28+363713.37+127842.4+1161813.97+2000000+1774880.8</f>
        <v>32473008.84</v>
      </c>
      <c r="Y1110" s="29">
        <f t="shared" si="138"/>
        <v>2370491.16</v>
      </c>
    </row>
    <row r="1111" spans="1:25" ht="56.25">
      <c r="A1111" s="287"/>
      <c r="B1111" s="287"/>
      <c r="C1111" s="287"/>
      <c r="D1111" s="297"/>
      <c r="E1111" s="65" t="s">
        <v>988</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f>600000-500000</f>
        <v>100000</v>
      </c>
      <c r="T1111" s="29">
        <v>600000</v>
      </c>
      <c r="U1111" s="29">
        <v>500000</v>
      </c>
      <c r="V1111" s="29"/>
      <c r="W1111" s="29">
        <f t="shared" si="130"/>
        <v>0</v>
      </c>
      <c r="X1111" s="29"/>
      <c r="Y1111" s="29">
        <f t="shared" si="138"/>
        <v>400000</v>
      </c>
    </row>
    <row r="1112" spans="1:25" ht="83.25" customHeight="1">
      <c r="A1112" s="287"/>
      <c r="B1112" s="287"/>
      <c r="C1112" s="287"/>
      <c r="D1112" s="297"/>
      <c r="E1112" s="175" t="s">
        <v>244</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v>-520000</v>
      </c>
      <c r="T1112" s="29">
        <v>120000</v>
      </c>
      <c r="U1112" s="29">
        <v>400000</v>
      </c>
      <c r="V1112" s="29"/>
      <c r="W1112" s="29">
        <f t="shared" si="130"/>
        <v>0</v>
      </c>
      <c r="X1112" s="29">
        <f>1303449+951.6+16375.42+15203.4</f>
        <v>1335979.42</v>
      </c>
      <c r="Y1112" s="29">
        <f t="shared" si="138"/>
        <v>1344020.58</v>
      </c>
    </row>
    <row r="1113" spans="1:25" ht="79.5" customHeight="1">
      <c r="A1113" s="287"/>
      <c r="B1113" s="287"/>
      <c r="C1113" s="287"/>
      <c r="D1113" s="297"/>
      <c r="E1113" s="65" t="s">
        <v>997</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87"/>
      <c r="B1114" s="287"/>
      <c r="C1114" s="287"/>
      <c r="D1114" s="297"/>
      <c r="E1114" s="65" t="s">
        <v>998</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87"/>
      <c r="B1115" s="287"/>
      <c r="C1115" s="287"/>
      <c r="D1115" s="297"/>
      <c r="E1115" s="65" t="s">
        <v>1019</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87"/>
      <c r="B1116" s="287"/>
      <c r="C1116" s="287"/>
      <c r="D1116" s="297"/>
      <c r="E1116" s="65" t="s">
        <v>129</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87"/>
      <c r="B1117" s="287"/>
      <c r="C1117" s="287"/>
      <c r="D1117" s="297"/>
      <c r="E1117" s="65" t="s">
        <v>1020</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87"/>
      <c r="B1118" s="287"/>
      <c r="C1118" s="287"/>
      <c r="D1118" s="297"/>
      <c r="E1118" s="28" t="s">
        <v>915</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87"/>
      <c r="B1119" s="287"/>
      <c r="C1119" s="287"/>
      <c r="D1119" s="297"/>
      <c r="E1119" s="65" t="s">
        <v>164</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v>-2400000</v>
      </c>
      <c r="T1119" s="29">
        <v>2400000</v>
      </c>
      <c r="U1119" s="29"/>
      <c r="V1119" s="29"/>
      <c r="W1119" s="29">
        <f t="shared" si="130"/>
        <v>0</v>
      </c>
      <c r="X1119" s="29">
        <f>2455.85+748029.6</f>
        <v>750485.45</v>
      </c>
      <c r="Y1119" s="29">
        <f t="shared" si="138"/>
        <v>149514.55000000005</v>
      </c>
    </row>
    <row r="1120" spans="1:25" ht="93.75">
      <c r="A1120" s="287"/>
      <c r="B1120" s="287"/>
      <c r="C1120" s="287"/>
      <c r="D1120" s="297"/>
      <c r="E1120" s="65" t="s">
        <v>614</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f>
        <v>1719200</v>
      </c>
      <c r="U1120" s="29"/>
      <c r="V1120" s="29"/>
      <c r="W1120" s="29">
        <f t="shared" si="130"/>
        <v>-9.313225746154785E-10</v>
      </c>
      <c r="X1120" s="29">
        <f>37910.17+6413+179414.38+90180+31078.8+86406+38662+4080211.2+1581679.2+54758.36</f>
        <v>6186713.11</v>
      </c>
      <c r="Y1120" s="29">
        <f t="shared" si="138"/>
        <v>4214086.89</v>
      </c>
    </row>
    <row r="1121" spans="1:25" ht="100.5" customHeight="1">
      <c r="A1121" s="287"/>
      <c r="B1121" s="287"/>
      <c r="C1121" s="287"/>
      <c r="D1121" s="297"/>
      <c r="E1121" s="65" t="s">
        <v>615</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f>
        <v>9196000</v>
      </c>
      <c r="T1121" s="29">
        <f>3000000-330000-100000-2570000</f>
        <v>0</v>
      </c>
      <c r="U1121" s="29">
        <f>3000000-2730000</f>
        <v>270000</v>
      </c>
      <c r="V1121" s="29">
        <v>3000000</v>
      </c>
      <c r="W1121" s="29">
        <f t="shared" si="130"/>
        <v>0</v>
      </c>
      <c r="X1121" s="29">
        <f>4351772.44+7541+3400000+581526.71+692783.83-69412.37+51856.29+3809977.2+4948579.2+67593.8+344365.2</f>
        <v>18186583.3</v>
      </c>
      <c r="Y1121" s="29">
        <f t="shared" si="138"/>
        <v>43416.699999999255</v>
      </c>
    </row>
    <row r="1122" spans="1:25" ht="100.5" customHeight="1">
      <c r="A1122" s="287"/>
      <c r="B1122" s="287"/>
      <c r="C1122" s="287"/>
      <c r="D1122" s="297"/>
      <c r="E1122" s="65" t="s">
        <v>1016</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v>2500000</v>
      </c>
      <c r="T1122" s="29"/>
      <c r="U1122" s="29">
        <f>2000000-141000+5000000-2500000</f>
        <v>4359000</v>
      </c>
      <c r="V1122" s="29">
        <v>2000000</v>
      </c>
      <c r="W1122" s="29">
        <f t="shared" si="130"/>
        <v>0</v>
      </c>
      <c r="X1122" s="29">
        <f>3875000+140381+44901.72+60713.69</f>
        <v>4120996.41</v>
      </c>
      <c r="Y1122" s="29">
        <f t="shared" si="138"/>
        <v>2520003.59</v>
      </c>
    </row>
    <row r="1123" spans="1:25" ht="100.5" customHeight="1">
      <c r="A1123" s="287"/>
      <c r="B1123" s="287"/>
      <c r="C1123" s="287"/>
      <c r="D1123" s="297"/>
      <c r="E1123" s="65" t="s">
        <v>294</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87"/>
      <c r="B1124" s="287"/>
      <c r="C1124" s="287"/>
      <c r="D1124" s="297"/>
      <c r="E1124" s="28" t="s">
        <v>916</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87"/>
      <c r="B1125" s="288"/>
      <c r="C1125" s="287"/>
      <c r="D1125" s="297"/>
      <c r="E1125" s="28" t="s">
        <v>66</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94" t="s">
        <v>644</v>
      </c>
      <c r="B1126" s="294" t="s">
        <v>623</v>
      </c>
      <c r="C1126" s="294" t="s">
        <v>923</v>
      </c>
      <c r="D1126" s="296" t="s">
        <v>422</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95"/>
      <c r="B1127" s="295"/>
      <c r="C1127" s="295"/>
      <c r="D1127" s="297"/>
      <c r="E1127" s="28" t="s">
        <v>351</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78"/>
      <c r="B1128" s="278"/>
      <c r="C1128" s="278"/>
      <c r="D1128" s="298"/>
      <c r="E1128" s="61" t="s">
        <v>105</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306" t="s">
        <v>1038</v>
      </c>
      <c r="B1129" s="6"/>
      <c r="C1129" s="306" t="s">
        <v>1127</v>
      </c>
      <c r="D1129" s="311" t="s">
        <v>238</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307"/>
      <c r="B1130" s="15"/>
      <c r="C1130" s="307"/>
      <c r="D1130" s="312"/>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93" t="s">
        <v>286</v>
      </c>
      <c r="B1131" s="286" t="s">
        <v>1057</v>
      </c>
      <c r="C1131" s="293" t="s">
        <v>1128</v>
      </c>
      <c r="D1131" s="279" t="s">
        <v>1129</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93"/>
      <c r="B1132" s="287"/>
      <c r="C1132" s="293"/>
      <c r="D1132" s="279"/>
      <c r="E1132" s="28" t="s">
        <v>67</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93"/>
      <c r="B1133" s="287"/>
      <c r="C1133" s="293"/>
      <c r="D1133" s="279"/>
      <c r="E1133" s="30" t="s">
        <v>924</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93"/>
      <c r="B1134" s="287"/>
      <c r="C1134" s="293"/>
      <c r="D1134" s="279"/>
      <c r="E1134" s="28" t="s">
        <v>905</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93"/>
      <c r="B1135" s="287"/>
      <c r="C1135" s="293"/>
      <c r="D1135" s="279"/>
      <c r="E1135" s="28" t="s">
        <v>68</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93"/>
      <c r="B1136" s="287"/>
      <c r="C1136" s="293"/>
      <c r="D1136" s="279"/>
      <c r="E1136" s="28" t="s">
        <v>633</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93"/>
      <c r="B1137" s="287"/>
      <c r="C1137" s="293"/>
      <c r="D1137" s="279"/>
      <c r="E1137" s="28" t="s">
        <v>74</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93"/>
      <c r="B1138" s="287"/>
      <c r="C1138" s="293"/>
      <c r="D1138" s="279"/>
      <c r="E1138" s="28" t="s">
        <v>75</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93"/>
      <c r="B1139" s="287"/>
      <c r="C1139" s="293"/>
      <c r="D1139" s="279"/>
      <c r="E1139" s="28" t="s">
        <v>76</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93"/>
      <c r="B1140" s="287"/>
      <c r="C1140" s="293"/>
      <c r="D1140" s="279"/>
      <c r="E1140" s="30" t="s">
        <v>883</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93"/>
      <c r="B1141" s="287"/>
      <c r="C1141" s="293"/>
      <c r="D1141" s="279"/>
      <c r="E1141" s="28" t="s">
        <v>943</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93"/>
      <c r="B1142" s="287"/>
      <c r="C1142" s="293"/>
      <c r="D1142" s="279"/>
      <c r="E1142" s="28" t="s">
        <v>181</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93"/>
      <c r="B1143" s="287"/>
      <c r="C1143" s="293"/>
      <c r="D1143" s="279"/>
      <c r="E1143" s="30" t="s">
        <v>182</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93"/>
      <c r="B1144" s="287"/>
      <c r="C1144" s="293"/>
      <c r="D1144" s="279"/>
      <c r="E1144" s="28" t="s">
        <v>358</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93"/>
      <c r="B1145" s="287"/>
      <c r="C1145" s="293"/>
      <c r="D1145" s="279"/>
      <c r="E1145" s="28" t="s">
        <v>630</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93"/>
      <c r="B1146" s="287"/>
      <c r="C1146" s="293"/>
      <c r="D1146" s="279"/>
      <c r="E1146" s="28" t="s">
        <v>356</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93"/>
      <c r="B1147" s="288"/>
      <c r="C1147" s="293"/>
      <c r="D1147" s="279"/>
      <c r="E1147" s="28" t="s">
        <v>357</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683</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683</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94" t="s">
        <v>134</v>
      </c>
      <c r="B1150" s="294" t="s">
        <v>1127</v>
      </c>
      <c r="C1150" s="299" t="s">
        <v>1126</v>
      </c>
      <c r="D1150" s="296" t="s">
        <v>688</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95"/>
      <c r="B1151" s="295"/>
      <c r="C1151" s="300"/>
      <c r="D1151" s="297"/>
      <c r="E1151" s="24" t="s">
        <v>574</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95"/>
      <c r="B1152" s="295"/>
      <c r="C1152" s="300"/>
      <c r="D1152" s="297"/>
      <c r="E1152" s="24" t="s">
        <v>295</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95"/>
      <c r="B1153" s="295"/>
      <c r="C1153" s="300"/>
      <c r="D1153" s="297"/>
      <c r="E1153" s="24" t="s">
        <v>125</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95"/>
      <c r="B1154" s="278"/>
      <c r="C1154" s="300"/>
      <c r="D1154" s="297"/>
      <c r="E1154" s="24" t="s">
        <v>126</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94" t="s">
        <v>645</v>
      </c>
      <c r="B1155" s="294" t="s">
        <v>8</v>
      </c>
      <c r="C1155" s="299" t="s">
        <v>237</v>
      </c>
      <c r="D1155" s="296" t="s">
        <v>306</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78"/>
      <c r="B1156" s="278"/>
      <c r="C1156" s="301"/>
      <c r="D1156" s="298"/>
      <c r="E1156" s="24" t="s">
        <v>127</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86" t="s">
        <v>646</v>
      </c>
      <c r="B1157" s="286" t="s">
        <v>831</v>
      </c>
      <c r="C1157" s="294" t="s">
        <v>237</v>
      </c>
      <c r="D1157" s="296" t="s">
        <v>6</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87"/>
      <c r="B1158" s="287"/>
      <c r="C1158" s="295"/>
      <c r="D1158" s="297"/>
      <c r="E1158" s="30" t="s">
        <v>128</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87"/>
      <c r="B1159" s="287"/>
      <c r="C1159" s="295"/>
      <c r="D1159" s="297"/>
      <c r="E1159" s="24" t="s">
        <v>353</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87"/>
      <c r="B1160" s="287"/>
      <c r="C1160" s="295"/>
      <c r="D1160" s="297"/>
      <c r="E1160" s="24" t="s">
        <v>53</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87"/>
      <c r="B1161" s="287"/>
      <c r="C1161" s="295"/>
      <c r="D1161" s="297"/>
      <c r="E1161" s="24" t="s">
        <v>897</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87"/>
      <c r="B1162" s="287"/>
      <c r="C1162" s="295"/>
      <c r="D1162" s="297"/>
      <c r="E1162" s="24" t="s">
        <v>784</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87"/>
      <c r="B1163" s="287"/>
      <c r="C1163" s="295"/>
      <c r="D1163" s="297"/>
      <c r="E1163" s="24" t="s">
        <v>552</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8"/>
      <c r="B1164" s="288"/>
      <c r="C1164" s="278"/>
      <c r="D1164" s="298"/>
      <c r="E1164" s="24" t="s">
        <v>651</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93" t="s">
        <v>287</v>
      </c>
      <c r="B1165" s="286" t="s">
        <v>1057</v>
      </c>
      <c r="C1165" s="293" t="s">
        <v>1128</v>
      </c>
      <c r="D1165" s="279" t="s">
        <v>1129</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93"/>
      <c r="B1166" s="287"/>
      <c r="C1166" s="293"/>
      <c r="D1166" s="279"/>
      <c r="E1166" s="24" t="s">
        <v>652</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93"/>
      <c r="B1167" s="287"/>
      <c r="C1167" s="293"/>
      <c r="D1167" s="279"/>
      <c r="E1167" s="65" t="s">
        <v>649</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93"/>
      <c r="B1168" s="287"/>
      <c r="C1168" s="293"/>
      <c r="D1168" s="279"/>
      <c r="E1168" s="24" t="s">
        <v>650</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93"/>
      <c r="B1169" s="287"/>
      <c r="C1169" s="293"/>
      <c r="D1169" s="279"/>
      <c r="E1169" s="24" t="s">
        <v>158</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93"/>
      <c r="B1170" s="287"/>
      <c r="C1170" s="293"/>
      <c r="D1170" s="279"/>
      <c r="E1170" s="24" t="s">
        <v>440</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93"/>
      <c r="B1171" s="287"/>
      <c r="C1171" s="293"/>
      <c r="D1171" s="279"/>
      <c r="E1171" s="24" t="s">
        <v>115</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93"/>
      <c r="B1172" s="287"/>
      <c r="C1172" s="293"/>
      <c r="D1172" s="279"/>
      <c r="E1172" s="24" t="s">
        <v>116</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93"/>
      <c r="B1173" s="287"/>
      <c r="C1173" s="293"/>
      <c r="D1173" s="279"/>
      <c r="E1173" s="24" t="s">
        <v>844</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93"/>
      <c r="B1174" s="287"/>
      <c r="C1174" s="293"/>
      <c r="D1174" s="279"/>
      <c r="E1174" s="24" t="s">
        <v>845</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93"/>
      <c r="B1175" s="287"/>
      <c r="C1175" s="293"/>
      <c r="D1175" s="279"/>
      <c r="E1175" s="24" t="s">
        <v>762</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93"/>
      <c r="B1176" s="287"/>
      <c r="C1176" s="293"/>
      <c r="D1176" s="279"/>
      <c r="E1176" s="24" t="s">
        <v>212</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93"/>
      <c r="B1177" s="287"/>
      <c r="C1177" s="293"/>
      <c r="D1177" s="279"/>
      <c r="E1177" s="24" t="s">
        <v>213</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93"/>
      <c r="B1178" s="287"/>
      <c r="C1178" s="293"/>
      <c r="D1178" s="279"/>
      <c r="E1178" s="24" t="s">
        <v>312</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93"/>
      <c r="B1179" s="287"/>
      <c r="C1179" s="293"/>
      <c r="D1179" s="279"/>
      <c r="E1179" s="24" t="s">
        <v>313</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93"/>
      <c r="B1180" s="288"/>
      <c r="C1180" s="293"/>
      <c r="D1180" s="279"/>
      <c r="E1180" s="24" t="s">
        <v>216</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235</v>
      </c>
      <c r="B1181" s="96"/>
      <c r="C1181" s="96"/>
      <c r="D1181" s="97" t="s">
        <v>718</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236</v>
      </c>
      <c r="B1182" s="96"/>
      <c r="C1182" s="96"/>
      <c r="D1182" s="97" t="s">
        <v>718</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92" t="s">
        <v>135</v>
      </c>
      <c r="B1183" s="294" t="s">
        <v>1127</v>
      </c>
      <c r="C1183" s="292" t="s">
        <v>1126</v>
      </c>
      <c r="D1183" s="279" t="s">
        <v>688</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92"/>
      <c r="B1184" s="278"/>
      <c r="C1184" s="292"/>
      <c r="D1184" s="279"/>
      <c r="E1184" s="61" t="s">
        <v>1055</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93"/>
      <c r="B1185" s="293"/>
      <c r="C1185" s="293"/>
      <c r="D1185" s="279"/>
      <c r="E1185" s="30" t="s">
        <v>716</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93"/>
      <c r="B1186" s="293"/>
      <c r="C1186" s="293"/>
      <c r="D1186" s="27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93"/>
      <c r="B1187" s="293"/>
      <c r="C1187" s="293"/>
      <c r="D1187" s="27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93"/>
      <c r="B1188" s="293"/>
      <c r="C1188" s="293"/>
      <c r="D1188" s="27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93"/>
      <c r="B1189" s="293"/>
      <c r="C1189" s="293"/>
      <c r="D1189" s="27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93"/>
      <c r="B1190" s="293"/>
      <c r="C1190" s="293"/>
      <c r="D1190" s="27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93"/>
      <c r="B1191" s="293"/>
      <c r="C1191" s="293"/>
      <c r="D1191" s="27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93"/>
      <c r="B1192" s="293"/>
      <c r="C1192" s="293"/>
      <c r="D1192" s="279"/>
      <c r="E1192" s="30" t="s">
        <v>717</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235</v>
      </c>
      <c r="B1193" s="96"/>
      <c r="C1193" s="96"/>
      <c r="D1193" s="161" t="s">
        <v>718</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236</v>
      </c>
      <c r="B1194" s="96"/>
      <c r="C1194" s="96"/>
      <c r="D1194" s="161" t="s">
        <v>718</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92" t="s">
        <v>1126</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92"/>
      <c r="D1196" s="45"/>
      <c r="E1196" s="61" t="s">
        <v>1055</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92" t="s">
        <v>1056</v>
      </c>
      <c r="B1197" s="292" t="s">
        <v>1057</v>
      </c>
      <c r="C1197" s="292" t="s">
        <v>1128</v>
      </c>
      <c r="D1197" s="279" t="s">
        <v>1129</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92"/>
      <c r="B1198" s="292"/>
      <c r="C1198" s="292"/>
      <c r="D1198" s="279"/>
      <c r="E1198" s="192" t="s">
        <v>713</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94" t="s">
        <v>1127</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9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94" t="s">
        <v>1127</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78"/>
      <c r="D1203" s="51"/>
      <c r="E1203" s="59" t="s">
        <v>217</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94" t="s">
        <v>1127</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9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316" t="s">
        <v>821</v>
      </c>
      <c r="B1206" s="317"/>
      <c r="C1206" s="317"/>
      <c r="D1206" s="317"/>
      <c r="E1206" s="31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55226268.91</v>
      </c>
      <c r="T1206" s="35">
        <f t="shared" si="158"/>
        <v>63261262.8</v>
      </c>
      <c r="U1206" s="35">
        <f t="shared" si="158"/>
        <v>92614181.94</v>
      </c>
      <c r="V1206" s="35">
        <f t="shared" si="158"/>
        <v>104349017.02000001</v>
      </c>
      <c r="W1206" s="35">
        <f t="shared" si="158"/>
        <v>-6.044160727469716E-10</v>
      </c>
      <c r="X1206" s="35">
        <f t="shared" si="158"/>
        <v>312442542.29</v>
      </c>
      <c r="Y1206" s="29">
        <f t="shared" si="151"/>
        <v>117771370.85999995</v>
      </c>
    </row>
    <row r="1207" ht="18.75"/>
    <row r="1208" ht="18.75"/>
    <row r="1209" ht="18.75"/>
    <row r="1210" ht="18.75"/>
    <row r="1211" ht="18.75"/>
    <row r="1212" ht="18.75"/>
    <row r="1213" ht="18.75"/>
    <row r="1214" ht="18.75"/>
    <row r="1215" ht="18.75"/>
    <row r="1216" ht="18.75"/>
    <row r="1217" ht="18.75"/>
    <row r="1218" ht="18.75"/>
  </sheetData>
  <sheetProtection/>
  <mergeCells count="282">
    <mergeCell ref="D27:D30"/>
    <mergeCell ref="A27:A30"/>
    <mergeCell ref="B31:B33"/>
    <mergeCell ref="A34:A37"/>
    <mergeCell ref="B34:B37"/>
    <mergeCell ref="B27:B30"/>
    <mergeCell ref="C27:C30"/>
    <mergeCell ref="D34:D37"/>
    <mergeCell ref="A31:A33"/>
    <mergeCell ref="C31:C33"/>
    <mergeCell ref="D263:D270"/>
    <mergeCell ref="C240:C242"/>
    <mergeCell ref="D441:D442"/>
    <mergeCell ref="D406:D420"/>
    <mergeCell ref="C249:C260"/>
    <mergeCell ref="D337:D385"/>
    <mergeCell ref="D404:D405"/>
    <mergeCell ref="D435:D436"/>
    <mergeCell ref="C337:C385"/>
    <mergeCell ref="A1066:A1084"/>
    <mergeCell ref="A1088:A1089"/>
    <mergeCell ref="A1165:A1180"/>
    <mergeCell ref="A1090:A1125"/>
    <mergeCell ref="B1066:B1084"/>
    <mergeCell ref="A1183:A1184"/>
    <mergeCell ref="B1088:B1089"/>
    <mergeCell ref="B1126:B1128"/>
    <mergeCell ref="B1090:B1125"/>
    <mergeCell ref="A1206:E1206"/>
    <mergeCell ref="C1126:C1128"/>
    <mergeCell ref="D1126:D1128"/>
    <mergeCell ref="D1131:D1147"/>
    <mergeCell ref="B1165:B1180"/>
    <mergeCell ref="B1150:B1154"/>
    <mergeCell ref="A1150:A1154"/>
    <mergeCell ref="A1129:A1130"/>
    <mergeCell ref="B1197:B1198"/>
    <mergeCell ref="D1157:D1164"/>
    <mergeCell ref="A435:A436"/>
    <mergeCell ref="D425:D431"/>
    <mergeCell ref="B386:B395"/>
    <mergeCell ref="D1129:D1130"/>
    <mergeCell ref="C456:C457"/>
    <mergeCell ref="D453:D455"/>
    <mergeCell ref="C453:C455"/>
    <mergeCell ref="B749:B940"/>
    <mergeCell ref="D386:D395"/>
    <mergeCell ref="C437:C440"/>
    <mergeCell ref="A25:A26"/>
    <mergeCell ref="A7:A24"/>
    <mergeCell ref="A406:A420"/>
    <mergeCell ref="C34:C37"/>
    <mergeCell ref="C228:C229"/>
    <mergeCell ref="C246:C247"/>
    <mergeCell ref="C243:C245"/>
    <mergeCell ref="B275:B336"/>
    <mergeCell ref="B337:B385"/>
    <mergeCell ref="A337:A385"/>
    <mergeCell ref="D7:D24"/>
    <mergeCell ref="B7:B24"/>
    <mergeCell ref="C7:C24"/>
    <mergeCell ref="A271:A274"/>
    <mergeCell ref="D46:D124"/>
    <mergeCell ref="D235:D236"/>
    <mergeCell ref="C232:C234"/>
    <mergeCell ref="C235:C236"/>
    <mergeCell ref="B271:B272"/>
    <mergeCell ref="D243:D245"/>
    <mergeCell ref="D232:D234"/>
    <mergeCell ref="D249:D260"/>
    <mergeCell ref="D271:D274"/>
    <mergeCell ref="A453:A455"/>
    <mergeCell ref="A458:A473"/>
    <mergeCell ref="A477:A478"/>
    <mergeCell ref="A614:A616"/>
    <mergeCell ref="A456:A457"/>
    <mergeCell ref="A481:A539"/>
    <mergeCell ref="A540:A541"/>
    <mergeCell ref="A425:A431"/>
    <mergeCell ref="B421:B424"/>
    <mergeCell ref="A437:A440"/>
    <mergeCell ref="A445:A452"/>
    <mergeCell ref="A421:A424"/>
    <mergeCell ref="B437:B440"/>
    <mergeCell ref="B441:B442"/>
    <mergeCell ref="A441:A442"/>
    <mergeCell ref="A432:A434"/>
    <mergeCell ref="B432:B434"/>
    <mergeCell ref="A943:A944"/>
    <mergeCell ref="B542:B613"/>
    <mergeCell ref="A542:A613"/>
    <mergeCell ref="A617:A748"/>
    <mergeCell ref="A749:A940"/>
    <mergeCell ref="A941:A942"/>
    <mergeCell ref="B943:B944"/>
    <mergeCell ref="B941:B942"/>
    <mergeCell ref="B614:B616"/>
    <mergeCell ref="B617:B748"/>
    <mergeCell ref="D1055:D1056"/>
    <mergeCell ref="C1085:C1087"/>
    <mergeCell ref="C1021:C1041"/>
    <mergeCell ref="C1012:C1013"/>
    <mergeCell ref="D1053:D1054"/>
    <mergeCell ref="C1053:C1054"/>
    <mergeCell ref="D1048:D1052"/>
    <mergeCell ref="C1044:C1047"/>
    <mergeCell ref="D1044:D1047"/>
    <mergeCell ref="C1014:C1019"/>
    <mergeCell ref="A1053:A1054"/>
    <mergeCell ref="A1044:A1047"/>
    <mergeCell ref="C1048:C1052"/>
    <mergeCell ref="B1048:B1052"/>
    <mergeCell ref="A1048:A1052"/>
    <mergeCell ref="B1044:B1047"/>
    <mergeCell ref="C1055:C1056"/>
    <mergeCell ref="A1055:A1056"/>
    <mergeCell ref="D1057:D1061"/>
    <mergeCell ref="C1090:C1125"/>
    <mergeCell ref="A1085:A1087"/>
    <mergeCell ref="B1085:B1087"/>
    <mergeCell ref="D1088:D1089"/>
    <mergeCell ref="C1066:C1084"/>
    <mergeCell ref="D1066:D1084"/>
    <mergeCell ref="D1090:D1125"/>
    <mergeCell ref="D1085:D1087"/>
    <mergeCell ref="A1131:A1147"/>
    <mergeCell ref="B1131:B1147"/>
    <mergeCell ref="C1131:C1147"/>
    <mergeCell ref="A1126:A1128"/>
    <mergeCell ref="D1197:D1198"/>
    <mergeCell ref="B1157:B1164"/>
    <mergeCell ref="D1150:D1154"/>
    <mergeCell ref="C1155:C1156"/>
    <mergeCell ref="D1155:D1156"/>
    <mergeCell ref="C1150:C1154"/>
    <mergeCell ref="B1155:B1156"/>
    <mergeCell ref="D1185:D1192"/>
    <mergeCell ref="C1185:C1192"/>
    <mergeCell ref="C1183:C1184"/>
    <mergeCell ref="D1183:D1184"/>
    <mergeCell ref="B458:B473"/>
    <mergeCell ref="C542:C613"/>
    <mergeCell ref="C974:C978"/>
    <mergeCell ref="C967:C969"/>
    <mergeCell ref="C985:C989"/>
    <mergeCell ref="C950:C955"/>
    <mergeCell ref="C965:C966"/>
    <mergeCell ref="C956:C961"/>
    <mergeCell ref="C962:C964"/>
    <mergeCell ref="B456:B457"/>
    <mergeCell ref="C1088:C1089"/>
    <mergeCell ref="C999:C1002"/>
    <mergeCell ref="C979:C984"/>
    <mergeCell ref="C1003:C1008"/>
    <mergeCell ref="C990:C991"/>
    <mergeCell ref="C992:C993"/>
    <mergeCell ref="C994:C998"/>
    <mergeCell ref="C1009:C1011"/>
    <mergeCell ref="C971:C972"/>
    <mergeCell ref="A1197:A1198"/>
    <mergeCell ref="B1185:B1192"/>
    <mergeCell ref="A1185:A1192"/>
    <mergeCell ref="B1183:B1184"/>
    <mergeCell ref="A1057:A1061"/>
    <mergeCell ref="A1062:A1065"/>
    <mergeCell ref="A1157:A1164"/>
    <mergeCell ref="C1157:C1164"/>
    <mergeCell ref="C1129:C1130"/>
    <mergeCell ref="C1057:C1061"/>
    <mergeCell ref="A1155:A1156"/>
    <mergeCell ref="C1062:C1065"/>
    <mergeCell ref="A386:A395"/>
    <mergeCell ref="B404:B405"/>
    <mergeCell ref="A396:A401"/>
    <mergeCell ref="A404:A405"/>
    <mergeCell ref="B396:B401"/>
    <mergeCell ref="C1204:C1205"/>
    <mergeCell ref="C1195:C1196"/>
    <mergeCell ref="C1197:C1198"/>
    <mergeCell ref="C1202:C1203"/>
    <mergeCell ref="C1200:C1201"/>
    <mergeCell ref="B540:B541"/>
    <mergeCell ref="B477:B478"/>
    <mergeCell ref="C540:C541"/>
    <mergeCell ref="C477:C478"/>
    <mergeCell ref="B481:B539"/>
    <mergeCell ref="C945:C949"/>
    <mergeCell ref="C614:C616"/>
    <mergeCell ref="C749:C940"/>
    <mergeCell ref="C481:C539"/>
    <mergeCell ref="C941:C942"/>
    <mergeCell ref="C943:C944"/>
    <mergeCell ref="C617:C748"/>
    <mergeCell ref="B453:B455"/>
    <mergeCell ref="B425:B431"/>
    <mergeCell ref="C425:C431"/>
    <mergeCell ref="C441:C442"/>
    <mergeCell ref="B445:B452"/>
    <mergeCell ref="C445:C452"/>
    <mergeCell ref="B406:B420"/>
    <mergeCell ref="C432:C434"/>
    <mergeCell ref="C406:C420"/>
    <mergeCell ref="A263:A270"/>
    <mergeCell ref="B263:B270"/>
    <mergeCell ref="C396:C401"/>
    <mergeCell ref="C421:C424"/>
    <mergeCell ref="A275:A336"/>
    <mergeCell ref="C263:C270"/>
    <mergeCell ref="C275:C336"/>
    <mergeCell ref="D237:D239"/>
    <mergeCell ref="D246:D247"/>
    <mergeCell ref="D240:D242"/>
    <mergeCell ref="D230:D231"/>
    <mergeCell ref="B246:B247"/>
    <mergeCell ref="B237:B239"/>
    <mergeCell ref="C226:C227"/>
    <mergeCell ref="C237:C239"/>
    <mergeCell ref="C230:C231"/>
    <mergeCell ref="D226:D227"/>
    <mergeCell ref="D228:D229"/>
    <mergeCell ref="D25:D26"/>
    <mergeCell ref="A2:Y2"/>
    <mergeCell ref="A125:A217"/>
    <mergeCell ref="C125:C217"/>
    <mergeCell ref="D125:D217"/>
    <mergeCell ref="B46:B122"/>
    <mergeCell ref="C46:C122"/>
    <mergeCell ref="A46:A124"/>
    <mergeCell ref="D31:D33"/>
    <mergeCell ref="D943:D944"/>
    <mergeCell ref="D456:D457"/>
    <mergeCell ref="E1070:E1071"/>
    <mergeCell ref="I1070:I1071"/>
    <mergeCell ref="D941:D942"/>
    <mergeCell ref="D749:D940"/>
    <mergeCell ref="D540:D541"/>
    <mergeCell ref="D617:D748"/>
    <mergeCell ref="D614:D616"/>
    <mergeCell ref="D1062:D1065"/>
    <mergeCell ref="D542:D613"/>
    <mergeCell ref="C386:C395"/>
    <mergeCell ref="D421:D424"/>
    <mergeCell ref="D481:D539"/>
    <mergeCell ref="D477:D478"/>
    <mergeCell ref="D458:D473"/>
    <mergeCell ref="D445:D452"/>
    <mergeCell ref="C458:C473"/>
    <mergeCell ref="D1165:D1180"/>
    <mergeCell ref="C1165:C1180"/>
    <mergeCell ref="C261:C262"/>
    <mergeCell ref="C271:C274"/>
    <mergeCell ref="D261:D262"/>
    <mergeCell ref="D396:D401"/>
    <mergeCell ref="C404:C405"/>
    <mergeCell ref="D432:D434"/>
    <mergeCell ref="D275:D336"/>
    <mergeCell ref="D437:D440"/>
    <mergeCell ref="D40:D43"/>
    <mergeCell ref="C220:C225"/>
    <mergeCell ref="B218:B219"/>
    <mergeCell ref="B220:B225"/>
    <mergeCell ref="D218:D219"/>
    <mergeCell ref="D220:D225"/>
    <mergeCell ref="B40:B43"/>
    <mergeCell ref="C40:C43"/>
    <mergeCell ref="C218:C219"/>
    <mergeCell ref="A261:A262"/>
    <mergeCell ref="A246:A247"/>
    <mergeCell ref="A240:A242"/>
    <mergeCell ref="A235:A236"/>
    <mergeCell ref="A243:A245"/>
    <mergeCell ref="A237:A239"/>
    <mergeCell ref="B249:B260"/>
    <mergeCell ref="A40:A43"/>
    <mergeCell ref="A226:A227"/>
    <mergeCell ref="A228:A229"/>
    <mergeCell ref="A218:A219"/>
    <mergeCell ref="A220:A225"/>
    <mergeCell ref="A249:A260"/>
    <mergeCell ref="A230:A231"/>
    <mergeCell ref="A232:A234"/>
    <mergeCell ref="B125:B217"/>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2017-09-18T13:12:40Z</dcterms:modified>
  <cp:category/>
  <cp:version/>
  <cp:contentType/>
  <cp:contentStatus/>
</cp:coreProperties>
</file>